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360" yWindow="270" windowWidth="14940" windowHeight="9150"/>
  </bookViews>
  <sheets>
    <sheet name="대차대조표" sheetId="2" r:id="rId1"/>
    <sheet name="손익계산서" sheetId="3" r:id="rId2"/>
  </sheets>
  <calcPr calcId="152511"/>
</workbook>
</file>

<file path=xl/calcChain.xml><?xml version="1.0" encoding="utf-8"?>
<calcChain xmlns="http://schemas.openxmlformats.org/spreadsheetml/2006/main">
  <c r="C144" i="2" l="1"/>
  <c r="D144" i="2"/>
  <c r="C139" i="2"/>
  <c r="D139" i="2"/>
  <c r="C136" i="2"/>
  <c r="D136" i="2"/>
  <c r="C131" i="2"/>
  <c r="D131" i="2"/>
  <c r="C129" i="2"/>
  <c r="C148" i="2" s="1"/>
  <c r="D129" i="2"/>
  <c r="D148" i="2" s="1"/>
  <c r="C113" i="2"/>
  <c r="D113" i="2"/>
  <c r="C110" i="2"/>
  <c r="C105" i="2" s="1"/>
  <c r="D110" i="2"/>
  <c r="D105" i="2" s="1"/>
  <c r="C97" i="2"/>
  <c r="C96" i="2" s="1"/>
  <c r="C127" i="2" s="1"/>
  <c r="C149" i="2" s="1"/>
  <c r="D97" i="2"/>
  <c r="D96" i="2" s="1"/>
  <c r="D127" i="2" s="1"/>
  <c r="D149" i="2" s="1"/>
  <c r="C11" i="2"/>
  <c r="D11" i="2"/>
  <c r="C77" i="2"/>
  <c r="D77" i="2"/>
  <c r="C72" i="2"/>
  <c r="C71" i="2" s="1"/>
  <c r="D72" i="2"/>
  <c r="D71" i="2" s="1"/>
  <c r="C64" i="2"/>
  <c r="D64" i="2"/>
  <c r="C51" i="2"/>
  <c r="C49" i="2" s="1"/>
  <c r="D51" i="2"/>
  <c r="D49" i="2" s="1"/>
  <c r="C46" i="2"/>
  <c r="D46" i="2"/>
  <c r="C41" i="2"/>
  <c r="D41" i="2"/>
  <c r="C32" i="2"/>
  <c r="C31" i="2" s="1"/>
  <c r="D32" i="2"/>
  <c r="D31" i="2" s="1"/>
  <c r="C18" i="2"/>
  <c r="C22" i="2"/>
  <c r="D22" i="2"/>
  <c r="C20" i="2"/>
  <c r="D20" i="2"/>
  <c r="D18" i="2" s="1"/>
  <c r="C93" i="3"/>
  <c r="D93" i="3"/>
  <c r="E93" i="3"/>
  <c r="F93" i="3"/>
  <c r="C81" i="3"/>
  <c r="D81" i="3"/>
  <c r="E81" i="3"/>
  <c r="F81" i="3"/>
  <c r="C71" i="3"/>
  <c r="D71" i="3"/>
  <c r="E71" i="3"/>
  <c r="F71" i="3"/>
  <c r="C67" i="3"/>
  <c r="D67" i="3"/>
  <c r="E67" i="3"/>
  <c r="F67" i="3"/>
  <c r="C61" i="3"/>
  <c r="D61" i="3"/>
  <c r="E61" i="3"/>
  <c r="F61" i="3"/>
  <c r="C55" i="3"/>
  <c r="D55" i="3"/>
  <c r="D54" i="3" s="1"/>
  <c r="E55" i="3"/>
  <c r="E54" i="3" s="1"/>
  <c r="F55" i="3"/>
  <c r="C50" i="3"/>
  <c r="D50" i="3"/>
  <c r="E50" i="3"/>
  <c r="F50" i="3"/>
  <c r="C46" i="3"/>
  <c r="D46" i="3"/>
  <c r="E46" i="3"/>
  <c r="F46" i="3"/>
  <c r="C44" i="3"/>
  <c r="D44" i="3"/>
  <c r="E44" i="3"/>
  <c r="F44" i="3"/>
  <c r="C29" i="3"/>
  <c r="D29" i="3"/>
  <c r="E29" i="3"/>
  <c r="F29" i="3"/>
  <c r="C25" i="3"/>
  <c r="D25" i="3"/>
  <c r="E25" i="3"/>
  <c r="F25" i="3"/>
  <c r="C19" i="3"/>
  <c r="D19" i="3"/>
  <c r="E19" i="3"/>
  <c r="F19" i="3"/>
  <c r="C11" i="3"/>
  <c r="C10" i="3" s="1"/>
  <c r="D11" i="3"/>
  <c r="D10" i="3" s="1"/>
  <c r="E11" i="3"/>
  <c r="E10" i="3" s="1"/>
  <c r="F11" i="3"/>
  <c r="F10" i="3" s="1"/>
  <c r="C54" i="3" l="1"/>
  <c r="F54" i="3"/>
  <c r="F87" i="3" s="1"/>
  <c r="F98" i="3" s="1"/>
  <c r="F100" i="3" s="1"/>
  <c r="C87" i="3"/>
  <c r="C98" i="3" s="1"/>
  <c r="C100" i="3" s="1"/>
  <c r="E87" i="3"/>
  <c r="E98" i="3" s="1"/>
  <c r="E100" i="3" s="1"/>
  <c r="D87" i="3"/>
  <c r="D98" i="3" s="1"/>
  <c r="D100" i="3" s="1"/>
  <c r="D10" i="2"/>
  <c r="D94" i="2" s="1"/>
  <c r="C10" i="2"/>
  <c r="C94" i="2" s="1"/>
</calcChain>
</file>

<file path=xl/sharedStrings.xml><?xml version="1.0" encoding="utf-8"?>
<sst xmlns="http://schemas.openxmlformats.org/spreadsheetml/2006/main" count="370" uniqueCount="250">
  <si>
    <t> </t>
  </si>
  <si>
    <t>대차대조표</t>
  </si>
  <si>
    <t> (단위 : 원)</t>
  </si>
  <si>
    <t>과    목</t>
  </si>
  <si>
    <t>자산</t>
  </si>
  <si>
    <t>Ⅰ.현금및예치금</t>
  </si>
  <si>
    <t>   (1)현금및현금성자산</t>
  </si>
  <si>
    <t>      2.정기예금</t>
  </si>
  <si>
    <t>      3.보통예금</t>
  </si>
  <si>
    <t>      4.당좌예금</t>
  </si>
  <si>
    <t>   (2)예치금</t>
  </si>
  <si>
    <t>      1.청약예치금</t>
  </si>
  <si>
    <t>      4.대차거래이행보증금</t>
  </si>
  <si>
    <t>      5.선물,옵션거래예치금</t>
  </si>
  <si>
    <t>      6.선물,옵션매매증거금</t>
  </si>
  <si>
    <t>      7.유통금융차주담보금</t>
  </si>
  <si>
    <t>      8.유통금융담보금</t>
  </si>
  <si>
    <t>      9.기타예치금</t>
  </si>
  <si>
    <t>Ⅱ.유가증권</t>
  </si>
  <si>
    <t>   (1)단기매매증권</t>
  </si>
  <si>
    <t>      1.주식</t>
  </si>
  <si>
    <t>      2.신주인수권</t>
  </si>
  <si>
    <t>      3.국공채</t>
  </si>
  <si>
    <t>      4.특수채</t>
  </si>
  <si>
    <t>      5.회사채</t>
  </si>
  <si>
    <t>   (2)매도가능증권</t>
  </si>
  <si>
    <t>      2.국공채</t>
  </si>
  <si>
    <t>      3.출자금</t>
  </si>
  <si>
    <t>Ⅲ.파생상품</t>
  </si>
  <si>
    <t>   (1)매수옵션</t>
  </si>
  <si>
    <t>   (2)파생상품자산</t>
  </si>
  <si>
    <t>Ⅳ.대출채권</t>
  </si>
  <si>
    <t>   (1)콜론</t>
  </si>
  <si>
    <t>   (2)신용공여금</t>
  </si>
  <si>
    <t>      1.신용거래융자금</t>
  </si>
  <si>
    <t>      2.증권담보대출금</t>
  </si>
  <si>
    <t>   (3)환매조건부채권매수</t>
  </si>
  <si>
    <t>   (4)대여금</t>
  </si>
  <si>
    <t>Ⅴ.유형자산</t>
  </si>
  <si>
    <t>   (1)차량운반구</t>
  </si>
  <si>
    <t>   (2)기구비품</t>
  </si>
  <si>
    <t>   (3)기타유형자산</t>
  </si>
  <si>
    <t>Ⅵ.기타자산</t>
  </si>
  <si>
    <t>   (1)미수금</t>
  </si>
  <si>
    <t>      1.자기매매미수금</t>
  </si>
  <si>
    <t>      2.증권위탁매매미수금</t>
  </si>
  <si>
    <t>      3.기타미수금</t>
  </si>
  <si>
    <t>   (2)미수수익</t>
  </si>
  <si>
    <t>      1.미수수수료</t>
  </si>
  <si>
    <t>      2.미수채권이자</t>
  </si>
  <si>
    <t>      3.미수신용거래융자이자</t>
  </si>
  <si>
    <t>      4.미수증권담보대출이자</t>
  </si>
  <si>
    <t>      5.미수배당금</t>
  </si>
  <si>
    <t>      6.기타미수수익</t>
  </si>
  <si>
    <t>   (3)선급금</t>
  </si>
  <si>
    <t>   (4)선급비용</t>
  </si>
  <si>
    <t>   (5)선급제세</t>
  </si>
  <si>
    <t>   (6)보증금</t>
  </si>
  <si>
    <t>   (7)손해배상공동기금</t>
  </si>
  <si>
    <t>   (8)무형자산</t>
  </si>
  <si>
    <t>   (9)이연법인세자산</t>
  </si>
  <si>
    <t>   (10)기타투자자산</t>
  </si>
  <si>
    <t>   (11)미회수채권</t>
  </si>
  <si>
    <t>자산총계</t>
  </si>
  <si>
    <t>부채</t>
  </si>
  <si>
    <t>Ⅰ.예수부채</t>
  </si>
  <si>
    <t>   (1)고객예수금</t>
  </si>
  <si>
    <t>      1.위탁자예수금</t>
  </si>
  <si>
    <t>      2.선물,옵션거래예수금</t>
  </si>
  <si>
    <t>      3.청약자예수금</t>
  </si>
  <si>
    <t>      4.수익자예수금</t>
  </si>
  <si>
    <t>      5.기타예수금</t>
  </si>
  <si>
    <t>   (2)수입담보금</t>
  </si>
  <si>
    <t>   (3)고객마일리지예수금</t>
  </si>
  <si>
    <t>Ⅱ.차입부채</t>
  </si>
  <si>
    <t>   (1)콜머니</t>
  </si>
  <si>
    <t>   (2)단기차입금</t>
  </si>
  <si>
    <t>   (3)환매조건부채권매도</t>
  </si>
  <si>
    <t>   (4)매도유가증권</t>
  </si>
  <si>
    <t>   (5)파생상품</t>
  </si>
  <si>
    <t>      1.매도옵션</t>
  </si>
  <si>
    <t>      2.파생상품부채</t>
  </si>
  <si>
    <t>Ⅲ.기타부채</t>
  </si>
  <si>
    <t>   (1)퇴직급여충당부채</t>
  </si>
  <si>
    <t>   (2)미지급법인세</t>
  </si>
  <si>
    <t>   (3)미지급금</t>
  </si>
  <si>
    <t>   (4)미지급비용</t>
  </si>
  <si>
    <t>   (5)선수수익</t>
  </si>
  <si>
    <t>   (6)제세금예수금</t>
  </si>
  <si>
    <t>   (7)이연법인세부채</t>
  </si>
  <si>
    <t>   (8)기타충당금</t>
  </si>
  <si>
    <t>   (9)미지급채무</t>
  </si>
  <si>
    <t>   (10)기타</t>
  </si>
  <si>
    <t>부채총계</t>
  </si>
  <si>
    <t>자본</t>
  </si>
  <si>
    <t>Ⅰ.자본금</t>
  </si>
  <si>
    <t>   (1)보통주자본금</t>
  </si>
  <si>
    <t>Ⅱ.자본잉여금</t>
  </si>
  <si>
    <t>   (1)주식발행초과금</t>
  </si>
  <si>
    <t>   (2)자기주식처분이익</t>
  </si>
  <si>
    <t>   (3)기타자본잉여금</t>
  </si>
  <si>
    <t>Ⅲ.자본조정</t>
  </si>
  <si>
    <t>   (1)자기주식</t>
  </si>
  <si>
    <t>   (2)주식선택권</t>
  </si>
  <si>
    <t>Ⅳ.기타포괄손익누계액</t>
  </si>
  <si>
    <t>   (1)매도가능증권평가이익</t>
  </si>
  <si>
    <t>   (2)재평가잉여금</t>
  </si>
  <si>
    <t>   (3)외화환산평가이익</t>
  </si>
  <si>
    <t>   (4)외화환산평가손실</t>
  </si>
  <si>
    <t>Ⅴ.이익잉여금(결손금)</t>
  </si>
  <si>
    <t>   (1)선물거래책임준비금</t>
  </si>
  <si>
    <t>   (2)전자금융사고배상준비금</t>
  </si>
  <si>
    <t>   (3)미처분이익잉여금(미처리결손금)</t>
  </si>
  <si>
    <t>자본총계</t>
  </si>
  <si>
    <t>부채와자본총계</t>
  </si>
  <si>
    <t>손익계산서</t>
  </si>
  <si>
    <t>Ⅰ.영업수익</t>
  </si>
  <si>
    <t>   1.수수료수익</t>
  </si>
  <si>
    <t>      가.수탁수수료</t>
  </si>
  <si>
    <t>      나.인수 및 주선수수료</t>
  </si>
  <si>
    <t>      다.사채모집수탁수수료</t>
  </si>
  <si>
    <t>      라.수익증권취급수수료</t>
  </si>
  <si>
    <t>      마.자문수수료</t>
  </si>
  <si>
    <t>      바.어음지급보증료</t>
  </si>
  <si>
    <t>      사.기타</t>
  </si>
  <si>
    <t>   2.유가증권평가및처분이익</t>
  </si>
  <si>
    <t>      가.단기매매증권매매이익</t>
  </si>
  <si>
    <t>      나.단기매매증권평가이익</t>
  </si>
  <si>
    <t>      다.매도가능증권처분이익</t>
  </si>
  <si>
    <t>      라.매도유가증권평가이익</t>
  </si>
  <si>
    <t>      마.신종증권거래이익</t>
  </si>
  <si>
    <t>   3.파생상품거래이익</t>
  </si>
  <si>
    <t>      가.선물거래이익</t>
  </si>
  <si>
    <t>      나.장내옵션거래이익</t>
  </si>
  <si>
    <t>      다.장외파생상품거래이익</t>
  </si>
  <si>
    <t>   4.이자수익</t>
  </si>
  <si>
    <t>      가.신용거래융자이자</t>
  </si>
  <si>
    <t>      나.대출금이자</t>
  </si>
  <si>
    <t>      다.매입대출채권이자</t>
  </si>
  <si>
    <t>      라.채권이자</t>
  </si>
  <si>
    <t>      마.차주매각대금이용료</t>
  </si>
  <si>
    <t>      바.기업융통어음이자</t>
  </si>
  <si>
    <t>      사.증금예치금이자</t>
  </si>
  <si>
    <t>      아.양도성예금증서이자</t>
  </si>
  <si>
    <t>      자.콜론이자</t>
  </si>
  <si>
    <t>      차.환매조건부채권매수이자</t>
  </si>
  <si>
    <t>      카.양도성예금증서거래이익</t>
  </si>
  <si>
    <t>      타.예금이자</t>
  </si>
  <si>
    <t>      파.미수금이자</t>
  </si>
  <si>
    <t>      하.기타이자</t>
  </si>
  <si>
    <t>   5.대출채권평가및처분이익</t>
  </si>
  <si>
    <t>      가.대손충당금환입</t>
  </si>
  <si>
    <t>   6.외환거래이익</t>
  </si>
  <si>
    <t>      가.외환차익</t>
  </si>
  <si>
    <t>      나.외화환산이익</t>
  </si>
  <si>
    <t>   7.배당금수익</t>
  </si>
  <si>
    <t>   8.기타영업수익</t>
  </si>
  <si>
    <t>      가.별도예치금평가이익</t>
  </si>
  <si>
    <t>      나.기타영업잡수익</t>
  </si>
  <si>
    <t>      다.기타대손충당금환입</t>
  </si>
  <si>
    <t>Ⅱ.영업비용</t>
  </si>
  <si>
    <t>   1.수수료비용</t>
  </si>
  <si>
    <t>      가.매매수수료</t>
  </si>
  <si>
    <t>      나.투자상담사수수료</t>
  </si>
  <si>
    <t>      다.투자자문수수료</t>
  </si>
  <si>
    <t>      라.투자일임수수료</t>
  </si>
  <si>
    <t>      마.기타수수료비용</t>
  </si>
  <si>
    <t>   2.유가증권평가및처분손실</t>
  </si>
  <si>
    <t>      가.단기매매증권매매손실</t>
  </si>
  <si>
    <t>      나.단기매매증권평가손실</t>
  </si>
  <si>
    <t>      다.매도가능증권처분손실</t>
  </si>
  <si>
    <t>      라.매도유가증권평가손실</t>
  </si>
  <si>
    <t>      마.신종증권거래손실</t>
  </si>
  <si>
    <t>   3.파생상품거래손실</t>
  </si>
  <si>
    <t>      가.선물거래손실</t>
  </si>
  <si>
    <t>      나.장내옵션거래손실</t>
  </si>
  <si>
    <t>      다.장외파생상품거래손실</t>
  </si>
  <si>
    <t>   4.이자비용</t>
  </si>
  <si>
    <t>      가.증금차입금이자</t>
  </si>
  <si>
    <t>      나.은행차입금이자</t>
  </si>
  <si>
    <t>      다.기타차입금이자</t>
  </si>
  <si>
    <t>      라.대주매각대금이용료</t>
  </si>
  <si>
    <t>      마.고객예탁금이용료</t>
  </si>
  <si>
    <t>      바.환매조건부채권매도이자</t>
  </si>
  <si>
    <t>      사.콜머니이자</t>
  </si>
  <si>
    <t>      아.양도성예금증서거래손실</t>
  </si>
  <si>
    <t>      자.기타</t>
  </si>
  <si>
    <t>   5.대출채권평가및처분손실</t>
  </si>
  <si>
    <t>      가.대손상각비</t>
  </si>
  <si>
    <t>   6.외환거래손실</t>
  </si>
  <si>
    <t>      가.외환차손</t>
  </si>
  <si>
    <t>      나.외화환산손실</t>
  </si>
  <si>
    <t>   7.판매비와관리비</t>
  </si>
  <si>
    <t>Ⅲ.영업이익(손실)</t>
  </si>
  <si>
    <t>Ⅳ.영업외수익</t>
  </si>
  <si>
    <t>   1.유형자산처분이익</t>
  </si>
  <si>
    <t>   2.기타자산처분이익</t>
  </si>
  <si>
    <t>   3.임대료수익</t>
  </si>
  <si>
    <t>   4.기타영업외수익</t>
  </si>
  <si>
    <t>Ⅴ.영업외비용</t>
  </si>
  <si>
    <t>   1.전기오류수정손실</t>
  </si>
  <si>
    <t>   2.유형자산처분손실</t>
  </si>
  <si>
    <t>   3.기부금</t>
  </si>
  <si>
    <t>   4.기타영업외비용</t>
  </si>
  <si>
    <t>Ⅵ.법인세비용차감전순이익(손실)</t>
  </si>
  <si>
    <t>Ⅶ.법인세비용</t>
  </si>
  <si>
    <t>Ⅷ.당기순이익(손실)</t>
  </si>
  <si>
    <t>Ⅸ.주당손익</t>
  </si>
  <si>
    <t>   1.기본주당순이익(손실)</t>
  </si>
  <si>
    <t>   2.희석주당순이익(손실)</t>
  </si>
  <si>
    <t>누적</t>
  </si>
  <si>
    <t>3 개월</t>
  </si>
  <si>
    <t>170원</t>
  </si>
  <si>
    <t>403원</t>
  </si>
  <si>
    <t>   (5)선수금</t>
  </si>
  <si>
    <r>
      <t>   (4)</t>
    </r>
    <r>
      <rPr>
        <sz val="10"/>
        <rFont val="돋움"/>
        <family val="3"/>
        <charset val="129"/>
      </rPr>
      <t>신주청약증거금</t>
    </r>
    <phoneticPr fontId="3" type="noConversion"/>
  </si>
  <si>
    <r>
      <t>   (5)</t>
    </r>
    <r>
      <rPr>
        <sz val="10"/>
        <rFont val="Arial"/>
        <family val="2"/>
      </rPr>
      <t>매입대출채권</t>
    </r>
  </si>
  <si>
    <r>
      <t>   (6)</t>
    </r>
    <r>
      <rPr>
        <sz val="10"/>
        <rFont val="Arial"/>
        <family val="2"/>
      </rPr>
      <t>사모사채</t>
    </r>
  </si>
  <si>
    <r>
      <t xml:space="preserve">         </t>
    </r>
    <r>
      <rPr>
        <sz val="10"/>
        <rFont val="돋움"/>
        <family val="3"/>
        <charset val="129"/>
      </rPr>
      <t>미수금대손충당금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</si>
  <si>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신용공여금대손충당금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</si>
  <si>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대여금대손충당금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</si>
  <si>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매입대출채권대손충당금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</si>
  <si>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사모사채대손충당금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</si>
  <si>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현재가치할인차금</t>
    </r>
    <r>
      <rPr>
        <sz val="10"/>
        <rFont val="Arial"/>
        <family val="2"/>
      </rPr>
      <t>(-)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</si>
  <si>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미수수익대손충당금</t>
    </r>
    <phoneticPr fontId="3" type="noConversion"/>
  </si>
  <si>
    <t>제12기 1분기말</t>
    <phoneticPr fontId="3" type="noConversion"/>
  </si>
  <si>
    <t>제11기말</t>
    <phoneticPr fontId="3" type="noConversion"/>
  </si>
  <si>
    <t>제12기 1분기</t>
    <phoneticPr fontId="3" type="noConversion"/>
  </si>
  <si>
    <t>제11기 1분기</t>
    <phoneticPr fontId="3" type="noConversion"/>
  </si>
  <si>
    <r>
      <t xml:space="preserve">         </t>
    </r>
    <r>
      <rPr>
        <sz val="10"/>
        <rFont val="돋움"/>
        <family val="3"/>
        <charset val="129"/>
      </rPr>
      <t>이연대출부대수익</t>
    </r>
    <r>
      <rPr>
        <sz val="10"/>
        <rFont val="Arial"/>
        <family val="2"/>
      </rPr>
      <t>(-)</t>
    </r>
    <r>
      <rPr>
        <sz val="10"/>
        <rFont val="Arial"/>
        <family val="2"/>
      </rPr>
      <t/>
    </r>
    <phoneticPr fontId="3" type="noConversion"/>
  </si>
  <si>
    <r>
      <t>      1.</t>
    </r>
    <r>
      <rPr>
        <sz val="10"/>
        <rFont val="돋움"/>
        <family val="3"/>
        <charset val="129"/>
      </rPr>
      <t>현금</t>
    </r>
    <phoneticPr fontId="3" type="noConversion"/>
  </si>
  <si>
    <r>
      <t>      </t>
    </r>
    <r>
      <rPr>
        <sz val="10"/>
        <rFont val="돋움"/>
        <family val="3"/>
        <charset val="129"/>
      </rPr>
      <t>감가상각누계액</t>
    </r>
    <phoneticPr fontId="3" type="noConversion"/>
  </si>
  <si>
    <r>
      <t>      (</t>
    </r>
    <r>
      <rPr>
        <sz val="10"/>
        <rFont val="돋움"/>
        <family val="3"/>
        <charset val="129"/>
      </rPr>
      <t>퇴직보험예치금</t>
    </r>
    <r>
      <rPr>
        <sz val="10"/>
        <rFont val="Arial"/>
        <family val="2"/>
      </rPr>
      <t>)(-)</t>
    </r>
    <phoneticPr fontId="3" type="noConversion"/>
  </si>
  <si>
    <r>
      <t>      </t>
    </r>
    <r>
      <rPr>
        <sz val="10"/>
        <rFont val="돋움"/>
        <family val="3"/>
        <charset val="129"/>
      </rPr>
      <t>현재가치할인차금</t>
    </r>
    <phoneticPr fontId="3" type="noConversion"/>
  </si>
  <si>
    <r>
      <t>      5.</t>
    </r>
    <r>
      <rPr>
        <sz val="10"/>
        <rFont val="돋움"/>
        <family val="3"/>
        <charset val="129"/>
      </rPr>
      <t>외화예금</t>
    </r>
    <phoneticPr fontId="3" type="noConversion"/>
  </si>
  <si>
    <r>
      <t>      6.</t>
    </r>
    <r>
      <rPr>
        <sz val="10"/>
        <rFont val="돋움"/>
        <family val="3"/>
        <charset val="129"/>
      </rPr>
      <t>기타</t>
    </r>
    <phoneticPr fontId="3" type="noConversion"/>
  </si>
  <si>
    <r>
      <t>      2.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예금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</si>
  <si>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집합투자증권투자자예수분</t>
    </r>
    <phoneticPr fontId="3" type="noConversion"/>
  </si>
  <si>
    <r>
      <t>      3.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신탁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</si>
  <si>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일반예수분</t>
    </r>
    <phoneticPr fontId="3" type="noConversion"/>
  </si>
  <si>
    <r>
      <t>         </t>
    </r>
    <r>
      <rPr>
        <sz val="10"/>
        <rFont val="돋움"/>
        <family val="3"/>
        <charset val="129"/>
      </rPr>
      <t>장내파생상품거래분</t>
    </r>
    <phoneticPr fontId="3" type="noConversion"/>
  </si>
  <si>
    <r>
      <t>      6.</t>
    </r>
    <r>
      <rPr>
        <sz val="10"/>
        <rFont val="돋움"/>
        <family val="3"/>
        <charset val="129"/>
      </rPr>
      <t>집합투자증권</t>
    </r>
    <phoneticPr fontId="3" type="noConversion"/>
  </si>
  <si>
    <r>
      <t>      8.</t>
    </r>
    <r>
      <rPr>
        <sz val="10"/>
        <rFont val="돋움"/>
        <family val="3"/>
        <charset val="129"/>
      </rPr>
      <t>기업어음증권</t>
    </r>
    <phoneticPr fontId="3" type="noConversion"/>
  </si>
  <si>
    <r>
      <t>      7.</t>
    </r>
    <r>
      <rPr>
        <sz val="10"/>
        <rFont val="돋움"/>
        <family val="3"/>
        <charset val="129"/>
      </rPr>
      <t>외화증권</t>
    </r>
    <phoneticPr fontId="3" type="noConversion"/>
  </si>
  <si>
    <r>
      <t>      4.</t>
    </r>
    <r>
      <rPr>
        <sz val="10"/>
        <rFont val="돋움"/>
        <family val="3"/>
        <charset val="129"/>
      </rPr>
      <t>집합투자증권</t>
    </r>
    <phoneticPr fontId="3" type="noConversion"/>
  </si>
  <si>
    <t>이트레이드증권㈜</t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</si>
  <si>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                   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03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</si>
  <si>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12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       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06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</si>
  <si>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1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     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06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</si>
  <si>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12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1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       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2010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06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30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</si>
</sst>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"/>
      <name val="Arial"/>
      <family val="2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176" fontId="0" fillId="0" borderId="0" xfId="0" applyNumberFormat="1"/>
    <xf numFmtId="176" fontId="0" fillId="0" borderId="1" xfId="0" applyNumberFormat="1" applyFill="1" applyBorder="1"/>
    <xf numFmtId="0" fontId="0" fillId="0" borderId="0" xfId="0" applyFill="1" applyBorder="1"/>
    <xf numFmtId="176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176" fontId="0" fillId="0" borderId="1" xfId="0" applyNumberFormat="1" applyFont="1" applyFill="1" applyBorder="1"/>
    <xf numFmtId="0" fontId="0" fillId="0" borderId="0" xfId="0" applyFont="1" applyFill="1"/>
    <xf numFmtId="176" fontId="0" fillId="0" borderId="0" xfId="0" applyNumberFormat="1" applyFill="1"/>
    <xf numFmtId="176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89"/>
  <sheetViews>
    <sheetView tabSelected="1" zoomScaleNormal="100" workbookViewId="0"/>
  </sheetViews>
  <sheetFormatPr defaultRowHeight="12.75" x14ac:dyDescent="0.2"/>
  <cols>
    <col min="2" max="2" width="46" bestFit="1" customWidth="1"/>
    <col min="3" max="4" width="26.7109375" customWidth="1"/>
  </cols>
  <sheetData>
    <row r="2" spans="2:4" ht="20.25" x14ac:dyDescent="0.25">
      <c r="B2" s="1" t="s">
        <v>1</v>
      </c>
    </row>
    <row r="4" spans="2:4" x14ac:dyDescent="0.2">
      <c r="B4" t="s">
        <v>247</v>
      </c>
    </row>
    <row r="5" spans="2:4" x14ac:dyDescent="0.2">
      <c r="B5" t="s">
        <v>246</v>
      </c>
    </row>
    <row r="7" spans="2:4" x14ac:dyDescent="0.2">
      <c r="B7" t="s">
        <v>245</v>
      </c>
      <c r="C7" s="6"/>
      <c r="D7" s="14" t="s">
        <v>2</v>
      </c>
    </row>
    <row r="8" spans="2:4" x14ac:dyDescent="0.2">
      <c r="B8" s="15" t="s">
        <v>3</v>
      </c>
      <c r="C8" s="15" t="s">
        <v>225</v>
      </c>
      <c r="D8" s="15" t="s">
        <v>226</v>
      </c>
    </row>
    <row r="9" spans="2:4" s="4" customFormat="1" x14ac:dyDescent="0.2">
      <c r="B9" s="3" t="s">
        <v>4</v>
      </c>
      <c r="C9" s="7" t="s">
        <v>0</v>
      </c>
      <c r="D9" s="7" t="s">
        <v>0</v>
      </c>
    </row>
    <row r="10" spans="2:4" s="4" customFormat="1" x14ac:dyDescent="0.2">
      <c r="B10" s="3" t="s">
        <v>5</v>
      </c>
      <c r="C10" s="7">
        <f t="shared" ref="C10:D10" si="0">C11+C18</f>
        <v>438357355483</v>
      </c>
      <c r="D10" s="7">
        <f t="shared" si="0"/>
        <v>546839982605</v>
      </c>
    </row>
    <row r="11" spans="2:4" s="4" customFormat="1" x14ac:dyDescent="0.2">
      <c r="B11" s="3" t="s">
        <v>6</v>
      </c>
      <c r="C11" s="7">
        <f t="shared" ref="C11:D11" si="1">SUM(C12:C17)</f>
        <v>104188981386</v>
      </c>
      <c r="D11" s="7">
        <f t="shared" si="1"/>
        <v>189997916910</v>
      </c>
    </row>
    <row r="12" spans="2:4" s="4" customFormat="1" x14ac:dyDescent="0.2">
      <c r="B12" s="3" t="s">
        <v>230</v>
      </c>
      <c r="C12" s="7">
        <v>2185783</v>
      </c>
      <c r="D12" s="7">
        <v>1321200</v>
      </c>
    </row>
    <row r="13" spans="2:4" s="4" customFormat="1" x14ac:dyDescent="0.2">
      <c r="B13" s="3" t="s">
        <v>7</v>
      </c>
      <c r="C13" s="7">
        <v>1860000000</v>
      </c>
      <c r="D13" s="7">
        <v>11860000000</v>
      </c>
    </row>
    <row r="14" spans="2:4" s="4" customFormat="1" x14ac:dyDescent="0.2">
      <c r="B14" s="3" t="s">
        <v>8</v>
      </c>
      <c r="C14" s="7">
        <v>2614183925</v>
      </c>
      <c r="D14" s="7">
        <v>2265965436</v>
      </c>
    </row>
    <row r="15" spans="2:4" s="4" customFormat="1" x14ac:dyDescent="0.2">
      <c r="B15" s="3" t="s">
        <v>9</v>
      </c>
      <c r="C15" s="7">
        <v>2267928614</v>
      </c>
      <c r="D15" s="7">
        <v>2099241560</v>
      </c>
    </row>
    <row r="16" spans="2:4" s="4" customFormat="1" x14ac:dyDescent="0.2">
      <c r="B16" s="3" t="s">
        <v>234</v>
      </c>
      <c r="C16" s="7" t="s">
        <v>0</v>
      </c>
      <c r="D16" s="7" t="s">
        <v>0</v>
      </c>
    </row>
    <row r="17" spans="2:4" s="4" customFormat="1" x14ac:dyDescent="0.2">
      <c r="B17" s="3" t="s">
        <v>235</v>
      </c>
      <c r="C17" s="7">
        <v>97444683064</v>
      </c>
      <c r="D17" s="7">
        <v>173771388714</v>
      </c>
    </row>
    <row r="18" spans="2:4" s="4" customFormat="1" x14ac:dyDescent="0.2">
      <c r="B18" s="3" t="s">
        <v>10</v>
      </c>
      <c r="C18" s="7">
        <f t="shared" ref="C18:D18" si="2">C19+C20+C22+C25+C26+C27+C28+C29+C30</f>
        <v>334168374097</v>
      </c>
      <c r="D18" s="7">
        <f t="shared" si="2"/>
        <v>356842065695</v>
      </c>
    </row>
    <row r="19" spans="2:4" s="4" customFormat="1" x14ac:dyDescent="0.2">
      <c r="B19" s="3" t="s">
        <v>11</v>
      </c>
      <c r="C19" s="7">
        <v>27781027200</v>
      </c>
      <c r="D19" s="7">
        <v>0</v>
      </c>
    </row>
    <row r="20" spans="2:4" s="4" customFormat="1" x14ac:dyDescent="0.2">
      <c r="B20" s="3" t="s">
        <v>236</v>
      </c>
      <c r="C20" s="7">
        <f t="shared" ref="C20:D20" si="3">SUM(C21)</f>
        <v>30625992833</v>
      </c>
      <c r="D20" s="7">
        <f t="shared" si="3"/>
        <v>120674355726</v>
      </c>
    </row>
    <row r="21" spans="2:4" s="4" customFormat="1" x14ac:dyDescent="0.2">
      <c r="B21" s="3" t="s">
        <v>237</v>
      </c>
      <c r="C21" s="7">
        <v>30625992833</v>
      </c>
      <c r="D21" s="7">
        <v>120674355726</v>
      </c>
    </row>
    <row r="22" spans="2:4" s="4" customFormat="1" x14ac:dyDescent="0.2">
      <c r="B22" s="3" t="s">
        <v>238</v>
      </c>
      <c r="C22" s="7">
        <f t="shared" ref="C22:D22" si="4">SUM(C23:C24)</f>
        <v>220367816984</v>
      </c>
      <c r="D22" s="7">
        <f t="shared" si="4"/>
        <v>209746958475</v>
      </c>
    </row>
    <row r="23" spans="2:4" s="4" customFormat="1" x14ac:dyDescent="0.2">
      <c r="B23" s="3" t="s">
        <v>239</v>
      </c>
      <c r="C23" s="7">
        <v>158738373678</v>
      </c>
      <c r="D23" s="7">
        <v>181428476741</v>
      </c>
    </row>
    <row r="24" spans="2:4" s="4" customFormat="1" x14ac:dyDescent="0.2">
      <c r="B24" s="3" t="s">
        <v>240</v>
      </c>
      <c r="C24" s="7">
        <v>61629443306</v>
      </c>
      <c r="D24" s="7">
        <v>28318481734</v>
      </c>
    </row>
    <row r="25" spans="2:4" s="4" customFormat="1" x14ac:dyDescent="0.2">
      <c r="B25" s="3" t="s">
        <v>12</v>
      </c>
      <c r="C25" s="7">
        <v>29500000000</v>
      </c>
      <c r="D25" s="7">
        <v>0</v>
      </c>
    </row>
    <row r="26" spans="2:4" s="4" customFormat="1" x14ac:dyDescent="0.2">
      <c r="B26" s="3" t="s">
        <v>13</v>
      </c>
      <c r="C26" s="7">
        <v>8578289091</v>
      </c>
      <c r="D26" s="7">
        <v>5107079322</v>
      </c>
    </row>
    <row r="27" spans="2:4" s="4" customFormat="1" x14ac:dyDescent="0.2">
      <c r="B27" s="3" t="s">
        <v>14</v>
      </c>
      <c r="C27" s="7">
        <v>0</v>
      </c>
      <c r="D27" s="7">
        <v>0</v>
      </c>
    </row>
    <row r="28" spans="2:4" s="4" customFormat="1" x14ac:dyDescent="0.2">
      <c r="B28" s="3" t="s">
        <v>15</v>
      </c>
      <c r="C28" s="7">
        <v>4160729300</v>
      </c>
      <c r="D28" s="7">
        <v>5064862760</v>
      </c>
    </row>
    <row r="29" spans="2:4" s="4" customFormat="1" x14ac:dyDescent="0.2">
      <c r="B29" s="3" t="s">
        <v>16</v>
      </c>
      <c r="C29" s="7">
        <v>2300000000</v>
      </c>
      <c r="D29" s="7">
        <v>2000000000</v>
      </c>
    </row>
    <row r="30" spans="2:4" s="4" customFormat="1" x14ac:dyDescent="0.2">
      <c r="B30" s="3" t="s">
        <v>17</v>
      </c>
      <c r="C30" s="7">
        <v>10854518689</v>
      </c>
      <c r="D30" s="7">
        <v>14248809412</v>
      </c>
    </row>
    <row r="31" spans="2:4" s="4" customFormat="1" x14ac:dyDescent="0.2">
      <c r="B31" s="3" t="s">
        <v>18</v>
      </c>
      <c r="C31" s="7">
        <f t="shared" ref="C31:D31" si="5">C32+C41</f>
        <v>495247544032</v>
      </c>
      <c r="D31" s="7">
        <f t="shared" si="5"/>
        <v>395266699280</v>
      </c>
    </row>
    <row r="32" spans="2:4" s="4" customFormat="1" x14ac:dyDescent="0.2">
      <c r="B32" s="3" t="s">
        <v>19</v>
      </c>
      <c r="C32" s="7">
        <f t="shared" ref="C32:D32" si="6">SUM(C33:C40)</f>
        <v>485112352374</v>
      </c>
      <c r="D32" s="7">
        <f t="shared" si="6"/>
        <v>378305736780</v>
      </c>
    </row>
    <row r="33" spans="2:4" s="4" customFormat="1" x14ac:dyDescent="0.2">
      <c r="B33" s="3" t="s">
        <v>20</v>
      </c>
      <c r="C33" s="7">
        <v>10355746737</v>
      </c>
      <c r="D33" s="7">
        <v>14610706195</v>
      </c>
    </row>
    <row r="34" spans="2:4" s="4" customFormat="1" x14ac:dyDescent="0.2">
      <c r="B34" s="3" t="s">
        <v>21</v>
      </c>
      <c r="C34" s="7">
        <v>2458800000</v>
      </c>
      <c r="D34" s="7">
        <v>1068240000</v>
      </c>
    </row>
    <row r="35" spans="2:4" s="4" customFormat="1" x14ac:dyDescent="0.2">
      <c r="B35" s="3" t="s">
        <v>22</v>
      </c>
      <c r="C35" s="7">
        <v>1877512964</v>
      </c>
      <c r="D35" s="7">
        <v>41563572566</v>
      </c>
    </row>
    <row r="36" spans="2:4" s="4" customFormat="1" x14ac:dyDescent="0.2">
      <c r="B36" s="3" t="s">
        <v>23</v>
      </c>
      <c r="C36" s="7">
        <v>310100142114</v>
      </c>
      <c r="D36" s="7">
        <v>228903204691</v>
      </c>
    </row>
    <row r="37" spans="2:4" s="4" customFormat="1" x14ac:dyDescent="0.2">
      <c r="B37" s="3" t="s">
        <v>24</v>
      </c>
      <c r="C37" s="7">
        <v>160320150559</v>
      </c>
      <c r="D37" s="7">
        <v>91276685989</v>
      </c>
    </row>
    <row r="38" spans="2:4" s="4" customFormat="1" x14ac:dyDescent="0.2">
      <c r="B38" s="3" t="s">
        <v>241</v>
      </c>
      <c r="C38" s="7" t="s">
        <v>0</v>
      </c>
      <c r="D38" s="7">
        <v>883327339</v>
      </c>
    </row>
    <row r="39" spans="2:4" s="4" customFormat="1" x14ac:dyDescent="0.2">
      <c r="B39" s="3" t="s">
        <v>243</v>
      </c>
      <c r="C39" s="7"/>
      <c r="D39" s="7" t="s">
        <v>0</v>
      </c>
    </row>
    <row r="40" spans="2:4" s="4" customFormat="1" x14ac:dyDescent="0.2">
      <c r="B40" s="3" t="s">
        <v>242</v>
      </c>
      <c r="C40" s="7" t="s">
        <v>0</v>
      </c>
      <c r="D40" s="7">
        <v>0</v>
      </c>
    </row>
    <row r="41" spans="2:4" s="4" customFormat="1" x14ac:dyDescent="0.2">
      <c r="B41" s="3" t="s">
        <v>25</v>
      </c>
      <c r="C41" s="7">
        <f t="shared" ref="C41:D41" si="7">SUM(C42:C45)</f>
        <v>10135191658</v>
      </c>
      <c r="D41" s="7">
        <f t="shared" si="7"/>
        <v>16960962500</v>
      </c>
    </row>
    <row r="42" spans="2:4" s="4" customFormat="1" x14ac:dyDescent="0.2">
      <c r="B42" s="3" t="s">
        <v>20</v>
      </c>
      <c r="C42" s="7">
        <v>9044207408</v>
      </c>
      <c r="D42" s="7">
        <v>11323072500</v>
      </c>
    </row>
    <row r="43" spans="2:4" s="4" customFormat="1" x14ac:dyDescent="0.2">
      <c r="B43" s="3" t="s">
        <v>26</v>
      </c>
      <c r="C43" s="7" t="s">
        <v>0</v>
      </c>
      <c r="D43" s="7">
        <v>0</v>
      </c>
    </row>
    <row r="44" spans="2:4" s="4" customFormat="1" x14ac:dyDescent="0.2">
      <c r="B44" s="3" t="s">
        <v>27</v>
      </c>
      <c r="C44" s="7"/>
      <c r="D44" s="7" t="s">
        <v>0</v>
      </c>
    </row>
    <row r="45" spans="2:4" s="4" customFormat="1" x14ac:dyDescent="0.2">
      <c r="B45" s="3" t="s">
        <v>244</v>
      </c>
      <c r="C45" s="7">
        <v>1090984250</v>
      </c>
      <c r="D45" s="7">
        <v>5637890000</v>
      </c>
    </row>
    <row r="46" spans="2:4" s="4" customFormat="1" x14ac:dyDescent="0.2">
      <c r="B46" s="3" t="s">
        <v>28</v>
      </c>
      <c r="C46" s="7">
        <f t="shared" ref="C46:D46" si="8">SUM(C47:C48)</f>
        <v>2182320000</v>
      </c>
      <c r="D46" s="7">
        <f t="shared" si="8"/>
        <v>883079000</v>
      </c>
    </row>
    <row r="47" spans="2:4" s="4" customFormat="1" x14ac:dyDescent="0.2">
      <c r="B47" s="3" t="s">
        <v>29</v>
      </c>
      <c r="C47" s="7">
        <v>2182320000</v>
      </c>
      <c r="D47" s="7">
        <v>883079000</v>
      </c>
    </row>
    <row r="48" spans="2:4" s="4" customFormat="1" x14ac:dyDescent="0.2">
      <c r="B48" s="3" t="s">
        <v>30</v>
      </c>
      <c r="C48" s="7"/>
      <c r="D48" s="7"/>
    </row>
    <row r="49" spans="2:4" s="4" customFormat="1" x14ac:dyDescent="0.2">
      <c r="B49" s="3" t="s">
        <v>31</v>
      </c>
      <c r="C49" s="7">
        <f t="shared" ref="C49:D49" si="9">SUM(C50:C51,C54:C63)</f>
        <v>231321905000</v>
      </c>
      <c r="D49" s="7">
        <f t="shared" si="9"/>
        <v>218252663288</v>
      </c>
    </row>
    <row r="50" spans="2:4" s="4" customFormat="1" x14ac:dyDescent="0.2">
      <c r="B50" s="3" t="s">
        <v>32</v>
      </c>
      <c r="C50" s="7"/>
      <c r="D50" s="7" t="s">
        <v>0</v>
      </c>
    </row>
    <row r="51" spans="2:4" s="4" customFormat="1" x14ac:dyDescent="0.2">
      <c r="B51" s="3" t="s">
        <v>33</v>
      </c>
      <c r="C51" s="7">
        <f t="shared" ref="C51:D51" si="10">SUM(C52:C53)</f>
        <v>214786185348</v>
      </c>
      <c r="D51" s="7">
        <f t="shared" si="10"/>
        <v>203631426964</v>
      </c>
    </row>
    <row r="52" spans="2:4" s="4" customFormat="1" x14ac:dyDescent="0.2">
      <c r="B52" s="3" t="s">
        <v>34</v>
      </c>
      <c r="C52" s="7">
        <v>98170886913</v>
      </c>
      <c r="D52" s="7">
        <v>88959909465</v>
      </c>
    </row>
    <row r="53" spans="2:4" s="4" customFormat="1" x14ac:dyDescent="0.2">
      <c r="B53" s="3" t="s">
        <v>35</v>
      </c>
      <c r="C53" s="7">
        <v>116615298435</v>
      </c>
      <c r="D53" s="7">
        <v>114671517499</v>
      </c>
    </row>
    <row r="54" spans="2:4" s="4" customFormat="1" x14ac:dyDescent="0.2">
      <c r="B54" s="3" t="s">
        <v>36</v>
      </c>
      <c r="C54" s="7">
        <v>1000000000</v>
      </c>
      <c r="D54" s="7">
        <v>0</v>
      </c>
    </row>
    <row r="55" spans="2:4" s="4" customFormat="1" x14ac:dyDescent="0.2">
      <c r="B55" s="3" t="s">
        <v>37</v>
      </c>
      <c r="C55" s="7">
        <v>3010483830</v>
      </c>
      <c r="D55" s="7">
        <v>3193376485</v>
      </c>
    </row>
    <row r="56" spans="2:4" s="4" customFormat="1" x14ac:dyDescent="0.2">
      <c r="B56" s="10" t="s">
        <v>216</v>
      </c>
      <c r="C56" s="7">
        <v>20000000000</v>
      </c>
      <c r="D56" s="7">
        <v>20000000000</v>
      </c>
    </row>
    <row r="57" spans="2:4" s="4" customFormat="1" x14ac:dyDescent="0.2">
      <c r="B57" s="10" t="s">
        <v>229</v>
      </c>
      <c r="C57" s="7"/>
      <c r="D57" s="7"/>
    </row>
    <row r="58" spans="2:4" s="4" customFormat="1" x14ac:dyDescent="0.2">
      <c r="B58" s="10" t="s">
        <v>217</v>
      </c>
      <c r="C58" s="7">
        <v>4144372747</v>
      </c>
      <c r="D58" s="7">
        <v>2983365000</v>
      </c>
    </row>
    <row r="59" spans="2:4" s="4" customFormat="1" x14ac:dyDescent="0.2">
      <c r="B59" s="3" t="s">
        <v>219</v>
      </c>
      <c r="C59" s="7">
        <v>-1084213460</v>
      </c>
      <c r="D59" s="7">
        <v>-1026668170</v>
      </c>
    </row>
    <row r="60" spans="2:4" s="4" customFormat="1" x14ac:dyDescent="0.2">
      <c r="B60" s="3" t="s">
        <v>220</v>
      </c>
      <c r="C60" s="7">
        <v>-19034348</v>
      </c>
      <c r="D60" s="7">
        <v>-19231049</v>
      </c>
    </row>
    <row r="61" spans="2:4" s="4" customFormat="1" x14ac:dyDescent="0.2">
      <c r="B61" s="3" t="s">
        <v>221</v>
      </c>
      <c r="C61" s="7">
        <v>-10494689117</v>
      </c>
      <c r="D61" s="7">
        <v>-10494689117</v>
      </c>
    </row>
    <row r="62" spans="2:4" s="4" customFormat="1" x14ac:dyDescent="0.2">
      <c r="B62" s="3" t="s">
        <v>222</v>
      </c>
      <c r="C62" s="7">
        <v>-21200000</v>
      </c>
      <c r="D62" s="7">
        <v>-14916825</v>
      </c>
    </row>
    <row r="63" spans="2:4" s="4" customFormat="1" x14ac:dyDescent="0.2">
      <c r="B63" s="3" t="s">
        <v>223</v>
      </c>
      <c r="C63" s="7"/>
      <c r="D63" s="7" t="s">
        <v>0</v>
      </c>
    </row>
    <row r="64" spans="2:4" s="4" customFormat="1" x14ac:dyDescent="0.2">
      <c r="B64" s="3" t="s">
        <v>38</v>
      </c>
      <c r="C64" s="7">
        <f t="shared" ref="C64:D64" si="11">SUM(C65:C70)</f>
        <v>5412612441</v>
      </c>
      <c r="D64" s="7">
        <f t="shared" si="11"/>
        <v>5090554862</v>
      </c>
    </row>
    <row r="65" spans="2:4" s="4" customFormat="1" x14ac:dyDescent="0.2">
      <c r="B65" s="3" t="s">
        <v>39</v>
      </c>
      <c r="C65" s="7">
        <v>391625905</v>
      </c>
      <c r="D65" s="7">
        <v>430198545</v>
      </c>
    </row>
    <row r="66" spans="2:4" s="4" customFormat="1" x14ac:dyDescent="0.2">
      <c r="B66" s="3" t="s">
        <v>231</v>
      </c>
      <c r="C66" s="7">
        <v>-118691514</v>
      </c>
      <c r="D66" s="7">
        <v>-102967785</v>
      </c>
    </row>
    <row r="67" spans="2:4" s="4" customFormat="1" x14ac:dyDescent="0.2">
      <c r="B67" s="3" t="s">
        <v>40</v>
      </c>
      <c r="C67" s="7">
        <v>11039058854</v>
      </c>
      <c r="D67" s="7">
        <v>10300054604</v>
      </c>
    </row>
    <row r="68" spans="2:4" s="4" customFormat="1" x14ac:dyDescent="0.2">
      <c r="B68" s="3" t="s">
        <v>231</v>
      </c>
      <c r="C68" s="7">
        <v>-5899385804</v>
      </c>
      <c r="D68" s="7">
        <v>-5536735502</v>
      </c>
    </row>
    <row r="69" spans="2:4" s="4" customFormat="1" x14ac:dyDescent="0.2">
      <c r="B69" s="3" t="s">
        <v>41</v>
      </c>
      <c r="C69" s="7">
        <v>3752357620</v>
      </c>
      <c r="D69" s="7">
        <v>3752357620</v>
      </c>
    </row>
    <row r="70" spans="2:4" s="4" customFormat="1" x14ac:dyDescent="0.2">
      <c r="B70" s="3" t="s">
        <v>231</v>
      </c>
      <c r="C70" s="7">
        <v>-3752352620</v>
      </c>
      <c r="D70" s="7">
        <v>-3752352620</v>
      </c>
    </row>
    <row r="71" spans="2:4" s="4" customFormat="1" x14ac:dyDescent="0.2">
      <c r="B71" s="3" t="s">
        <v>42</v>
      </c>
      <c r="C71" s="7">
        <f t="shared" ref="C71:D71" si="12">SUM(C72,C76,C77,C84:C93)</f>
        <v>507660964849</v>
      </c>
      <c r="D71" s="7">
        <f t="shared" si="12"/>
        <v>40359005009</v>
      </c>
    </row>
    <row r="72" spans="2:4" s="4" customFormat="1" x14ac:dyDescent="0.2">
      <c r="B72" s="3" t="s">
        <v>43</v>
      </c>
      <c r="C72" s="7">
        <f t="shared" ref="C72:D72" si="13">SUM(C73:C75)</f>
        <v>476148560365</v>
      </c>
      <c r="D72" s="7">
        <f t="shared" si="13"/>
        <v>11422390251</v>
      </c>
    </row>
    <row r="73" spans="2:4" s="4" customFormat="1" x14ac:dyDescent="0.2">
      <c r="B73" s="3" t="s">
        <v>44</v>
      </c>
      <c r="C73" s="7">
        <v>472286565117</v>
      </c>
      <c r="D73" s="7">
        <v>8042742340</v>
      </c>
    </row>
    <row r="74" spans="2:4" s="4" customFormat="1" x14ac:dyDescent="0.2">
      <c r="B74" s="3" t="s">
        <v>45</v>
      </c>
      <c r="C74" s="7">
        <v>3861995248</v>
      </c>
      <c r="D74" s="7">
        <v>3374318050</v>
      </c>
    </row>
    <row r="75" spans="2:4" s="4" customFormat="1" x14ac:dyDescent="0.2">
      <c r="B75" s="3" t="s">
        <v>46</v>
      </c>
      <c r="C75" s="7" t="s">
        <v>0</v>
      </c>
      <c r="D75" s="7">
        <v>5329861</v>
      </c>
    </row>
    <row r="76" spans="2:4" s="12" customFormat="1" x14ac:dyDescent="0.2">
      <c r="B76" s="10" t="s">
        <v>218</v>
      </c>
      <c r="C76" s="11">
        <v>-1192583830</v>
      </c>
      <c r="D76" s="11">
        <v>-1136403435</v>
      </c>
    </row>
    <row r="77" spans="2:4" s="4" customFormat="1" x14ac:dyDescent="0.2">
      <c r="B77" s="3" t="s">
        <v>47</v>
      </c>
      <c r="C77" s="7">
        <f t="shared" ref="C77:D77" si="14">SUM(C78:C83)</f>
        <v>4828869980</v>
      </c>
      <c r="D77" s="7">
        <f t="shared" si="14"/>
        <v>3920387155</v>
      </c>
    </row>
    <row r="78" spans="2:4" s="4" customFormat="1" x14ac:dyDescent="0.2">
      <c r="B78" s="3" t="s">
        <v>48</v>
      </c>
      <c r="C78" s="7">
        <v>334713838</v>
      </c>
      <c r="D78" s="7">
        <v>209371181</v>
      </c>
    </row>
    <row r="79" spans="2:4" s="4" customFormat="1" x14ac:dyDescent="0.2">
      <c r="B79" s="3" t="s">
        <v>49</v>
      </c>
      <c r="C79" s="7">
        <v>2400828591</v>
      </c>
      <c r="D79" s="7">
        <v>1568725925</v>
      </c>
    </row>
    <row r="80" spans="2:4" s="4" customFormat="1" x14ac:dyDescent="0.2">
      <c r="B80" s="3" t="s">
        <v>50</v>
      </c>
      <c r="C80" s="7">
        <v>561030721</v>
      </c>
      <c r="D80" s="7">
        <v>467939557</v>
      </c>
    </row>
    <row r="81" spans="2:4" s="4" customFormat="1" x14ac:dyDescent="0.2">
      <c r="B81" s="3" t="s">
        <v>51</v>
      </c>
      <c r="C81" s="7">
        <v>553637601</v>
      </c>
      <c r="D81" s="7">
        <v>559571608</v>
      </c>
    </row>
    <row r="82" spans="2:4" s="4" customFormat="1" x14ac:dyDescent="0.2">
      <c r="B82" s="3" t="s">
        <v>52</v>
      </c>
      <c r="C82" s="7" t="s">
        <v>0</v>
      </c>
      <c r="D82" s="7">
        <v>396820718</v>
      </c>
    </row>
    <row r="83" spans="2:4" s="4" customFormat="1" x14ac:dyDescent="0.2">
      <c r="B83" s="3" t="s">
        <v>53</v>
      </c>
      <c r="C83" s="7">
        <v>978659229</v>
      </c>
      <c r="D83" s="7">
        <v>717958166</v>
      </c>
    </row>
    <row r="84" spans="2:4" s="4" customFormat="1" x14ac:dyDescent="0.2">
      <c r="B84" s="3" t="s">
        <v>224</v>
      </c>
      <c r="C84" s="7">
        <v>-368369685</v>
      </c>
      <c r="D84" s="7">
        <v>-364083919</v>
      </c>
    </row>
    <row r="85" spans="2:4" s="4" customFormat="1" x14ac:dyDescent="0.2">
      <c r="B85" s="3" t="s">
        <v>54</v>
      </c>
      <c r="C85" s="7">
        <v>1681151242</v>
      </c>
      <c r="D85" s="7">
        <v>2647508467</v>
      </c>
    </row>
    <row r="86" spans="2:4" s="4" customFormat="1" x14ac:dyDescent="0.2">
      <c r="B86" s="3" t="s">
        <v>55</v>
      </c>
      <c r="C86" s="7">
        <v>573329121</v>
      </c>
      <c r="D86" s="7">
        <v>444734540</v>
      </c>
    </row>
    <row r="87" spans="2:4" s="4" customFormat="1" x14ac:dyDescent="0.2">
      <c r="B87" s="3" t="s">
        <v>56</v>
      </c>
      <c r="C87" s="7" t="s">
        <v>0</v>
      </c>
      <c r="D87" s="7">
        <v>450000</v>
      </c>
    </row>
    <row r="88" spans="2:4" s="4" customFormat="1" x14ac:dyDescent="0.2">
      <c r="B88" s="3" t="s">
        <v>57</v>
      </c>
      <c r="C88" s="7">
        <v>2421174700</v>
      </c>
      <c r="D88" s="7">
        <v>2270974700</v>
      </c>
    </row>
    <row r="89" spans="2:4" s="4" customFormat="1" x14ac:dyDescent="0.2">
      <c r="B89" s="3" t="s">
        <v>58</v>
      </c>
      <c r="C89" s="7">
        <v>2864204420</v>
      </c>
      <c r="D89" s="7">
        <v>2770082324</v>
      </c>
    </row>
    <row r="90" spans="2:4" s="4" customFormat="1" x14ac:dyDescent="0.2">
      <c r="B90" s="3" t="s">
        <v>59</v>
      </c>
      <c r="C90" s="7">
        <v>9846437323</v>
      </c>
      <c r="D90" s="7">
        <v>10385622843</v>
      </c>
    </row>
    <row r="91" spans="2:4" s="4" customFormat="1" x14ac:dyDescent="0.2">
      <c r="B91" s="3" t="s">
        <v>60</v>
      </c>
      <c r="C91" s="7">
        <v>732372566</v>
      </c>
      <c r="D91" s="7">
        <v>721719454</v>
      </c>
    </row>
    <row r="92" spans="2:4" s="4" customFormat="1" x14ac:dyDescent="0.2">
      <c r="B92" s="3" t="s">
        <v>61</v>
      </c>
      <c r="C92" s="7">
        <v>7059851870</v>
      </c>
      <c r="D92" s="7">
        <v>6461748690</v>
      </c>
    </row>
    <row r="93" spans="2:4" s="4" customFormat="1" x14ac:dyDescent="0.2">
      <c r="B93" s="3" t="s">
        <v>62</v>
      </c>
      <c r="C93" s="7">
        <v>3065966777</v>
      </c>
      <c r="D93" s="7">
        <v>813873939</v>
      </c>
    </row>
    <row r="94" spans="2:4" s="4" customFormat="1" x14ac:dyDescent="0.2">
      <c r="B94" s="3" t="s">
        <v>63</v>
      </c>
      <c r="C94" s="7">
        <f t="shared" ref="C94:D94" si="15">C10+C31+C46+C49+C64+C71</f>
        <v>1680182701805</v>
      </c>
      <c r="D94" s="7">
        <f t="shared" si="15"/>
        <v>1206691984044</v>
      </c>
    </row>
    <row r="95" spans="2:4" s="4" customFormat="1" x14ac:dyDescent="0.2">
      <c r="B95" s="3" t="s">
        <v>64</v>
      </c>
      <c r="C95" s="7" t="s">
        <v>0</v>
      </c>
      <c r="D95" s="7" t="s">
        <v>0</v>
      </c>
    </row>
    <row r="96" spans="2:4" s="4" customFormat="1" x14ac:dyDescent="0.2">
      <c r="B96" s="3" t="s">
        <v>65</v>
      </c>
      <c r="C96" s="7">
        <f t="shared" ref="C96:D96" si="16">C97+C103+C104</f>
        <v>359216517099</v>
      </c>
      <c r="D96" s="7">
        <f t="shared" si="16"/>
        <v>379742355760</v>
      </c>
    </row>
    <row r="97" spans="2:4" s="4" customFormat="1" x14ac:dyDescent="0.2">
      <c r="B97" s="3" t="s">
        <v>66</v>
      </c>
      <c r="C97" s="7">
        <f t="shared" ref="C97:D97" si="17">SUM(C98:C102)</f>
        <v>355055787799</v>
      </c>
      <c r="D97" s="7">
        <f t="shared" si="17"/>
        <v>374479910765</v>
      </c>
    </row>
    <row r="98" spans="2:4" s="4" customFormat="1" x14ac:dyDescent="0.2">
      <c r="B98" s="3" t="s">
        <v>67</v>
      </c>
      <c r="C98" s="7">
        <v>216813060459</v>
      </c>
      <c r="D98" s="7">
        <v>214380853717</v>
      </c>
    </row>
    <row r="99" spans="2:4" s="4" customFormat="1" x14ac:dyDescent="0.2">
      <c r="B99" s="3" t="s">
        <v>68</v>
      </c>
      <c r="C99" s="7">
        <v>79709189266</v>
      </c>
      <c r="D99" s="7">
        <v>39803981769</v>
      </c>
    </row>
    <row r="100" spans="2:4" s="4" customFormat="1" x14ac:dyDescent="0.2">
      <c r="B100" s="3" t="s">
        <v>69</v>
      </c>
      <c r="C100" s="7">
        <v>28051407100</v>
      </c>
      <c r="D100" s="7" t="s">
        <v>0</v>
      </c>
    </row>
    <row r="101" spans="2:4" s="4" customFormat="1" x14ac:dyDescent="0.2">
      <c r="B101" s="3" t="s">
        <v>70</v>
      </c>
      <c r="C101" s="7">
        <v>30482130974</v>
      </c>
      <c r="D101" s="7">
        <v>120295075279</v>
      </c>
    </row>
    <row r="102" spans="2:4" s="4" customFormat="1" x14ac:dyDescent="0.2">
      <c r="B102" s="3" t="s">
        <v>71</v>
      </c>
      <c r="C102" s="7" t="s">
        <v>0</v>
      </c>
      <c r="D102" s="7" t="s">
        <v>0</v>
      </c>
    </row>
    <row r="103" spans="2:4" s="4" customFormat="1" x14ac:dyDescent="0.2">
      <c r="B103" s="3" t="s">
        <v>72</v>
      </c>
      <c r="C103" s="7">
        <v>4160729300</v>
      </c>
      <c r="D103" s="7">
        <v>5064862760</v>
      </c>
    </row>
    <row r="104" spans="2:4" s="4" customFormat="1" x14ac:dyDescent="0.2">
      <c r="B104" s="3" t="s">
        <v>73</v>
      </c>
      <c r="C104" s="7">
        <v>0</v>
      </c>
      <c r="D104" s="7">
        <v>197582235</v>
      </c>
    </row>
    <row r="105" spans="2:4" s="4" customFormat="1" x14ac:dyDescent="0.2">
      <c r="B105" s="3" t="s">
        <v>74</v>
      </c>
      <c r="C105" s="7">
        <f t="shared" ref="C105:D105" si="18">SUM(C106:C110)</f>
        <v>553909938861</v>
      </c>
      <c r="D105" s="7">
        <f t="shared" si="18"/>
        <v>525991293141</v>
      </c>
    </row>
    <row r="106" spans="2:4" s="4" customFormat="1" x14ac:dyDescent="0.2">
      <c r="B106" s="3" t="s">
        <v>75</v>
      </c>
      <c r="C106" s="7">
        <v>104200000000</v>
      </c>
      <c r="D106" s="7">
        <v>252500000000</v>
      </c>
    </row>
    <row r="107" spans="2:4" s="4" customFormat="1" x14ac:dyDescent="0.2">
      <c r="B107" s="3" t="s">
        <v>76</v>
      </c>
      <c r="C107" s="7">
        <v>77700000000</v>
      </c>
      <c r="D107" s="7">
        <v>15000000000</v>
      </c>
    </row>
    <row r="108" spans="2:4" s="4" customFormat="1" x14ac:dyDescent="0.2">
      <c r="B108" s="3" t="s">
        <v>77</v>
      </c>
      <c r="C108" s="7">
        <v>335864718111</v>
      </c>
      <c r="D108" s="7">
        <v>237233723141</v>
      </c>
    </row>
    <row r="109" spans="2:4" s="4" customFormat="1" x14ac:dyDescent="0.2">
      <c r="B109" s="3" t="s">
        <v>78</v>
      </c>
      <c r="C109" s="7">
        <v>34448624750</v>
      </c>
      <c r="D109" s="7">
        <v>20448170000</v>
      </c>
    </row>
    <row r="110" spans="2:4" s="4" customFormat="1" x14ac:dyDescent="0.2">
      <c r="B110" s="3" t="s">
        <v>79</v>
      </c>
      <c r="C110" s="7">
        <f t="shared" ref="C110:D110" si="19">SUM(C111:C112)</f>
        <v>1696596000</v>
      </c>
      <c r="D110" s="7">
        <f t="shared" si="19"/>
        <v>809400000</v>
      </c>
    </row>
    <row r="111" spans="2:4" s="4" customFormat="1" x14ac:dyDescent="0.2">
      <c r="B111" s="3" t="s">
        <v>80</v>
      </c>
      <c r="C111" s="7">
        <v>1696596000</v>
      </c>
      <c r="D111" s="7">
        <v>809400000</v>
      </c>
    </row>
    <row r="112" spans="2:4" s="4" customFormat="1" x14ac:dyDescent="0.2">
      <c r="B112" s="3" t="s">
        <v>81</v>
      </c>
      <c r="C112" s="7"/>
      <c r="D112" s="7" t="s">
        <v>0</v>
      </c>
    </row>
    <row r="113" spans="2:4" s="4" customFormat="1" x14ac:dyDescent="0.2">
      <c r="B113" s="3" t="s">
        <v>82</v>
      </c>
      <c r="C113" s="7">
        <f t="shared" ref="C113:D113" si="20">SUM(C114:C126)</f>
        <v>490711008178</v>
      </c>
      <c r="D113" s="7">
        <f t="shared" si="20"/>
        <v>31200599927</v>
      </c>
    </row>
    <row r="114" spans="2:4" s="4" customFormat="1" x14ac:dyDescent="0.2">
      <c r="B114" s="3" t="s">
        <v>83</v>
      </c>
      <c r="C114" s="7" t="s">
        <v>0</v>
      </c>
      <c r="D114" s="7">
        <v>8098240</v>
      </c>
    </row>
    <row r="115" spans="2:4" s="4" customFormat="1" x14ac:dyDescent="0.2">
      <c r="B115" s="3" t="s">
        <v>232</v>
      </c>
      <c r="C115" s="7" t="s">
        <v>0</v>
      </c>
      <c r="D115" s="7">
        <v>0</v>
      </c>
    </row>
    <row r="116" spans="2:4" s="4" customFormat="1" x14ac:dyDescent="0.2">
      <c r="B116" s="3" t="s">
        <v>84</v>
      </c>
      <c r="C116" s="7">
        <v>4577509484</v>
      </c>
      <c r="D116" s="7">
        <v>5021405495</v>
      </c>
    </row>
    <row r="117" spans="2:4" s="4" customFormat="1" x14ac:dyDescent="0.2">
      <c r="B117" s="3" t="s">
        <v>85</v>
      </c>
      <c r="C117" s="7">
        <v>471991671848</v>
      </c>
      <c r="D117" s="7">
        <v>10189725584</v>
      </c>
    </row>
    <row r="118" spans="2:4" s="4" customFormat="1" x14ac:dyDescent="0.2">
      <c r="B118" s="3" t="s">
        <v>233</v>
      </c>
      <c r="C118" s="7">
        <v>-486889785</v>
      </c>
      <c r="D118" s="7">
        <v>-530087454</v>
      </c>
    </row>
    <row r="119" spans="2:4" s="4" customFormat="1" x14ac:dyDescent="0.2">
      <c r="B119" s="3" t="s">
        <v>86</v>
      </c>
      <c r="C119" s="7">
        <v>6093281696</v>
      </c>
      <c r="D119" s="7">
        <v>8336319457</v>
      </c>
    </row>
    <row r="120" spans="2:4" s="4" customFormat="1" x14ac:dyDescent="0.2">
      <c r="B120" s="3" t="s">
        <v>214</v>
      </c>
      <c r="C120" s="7"/>
      <c r="D120" s="7"/>
    </row>
    <row r="121" spans="2:4" s="4" customFormat="1" x14ac:dyDescent="0.2">
      <c r="B121" s="3" t="s">
        <v>87</v>
      </c>
      <c r="C121" s="7">
        <v>334895835</v>
      </c>
      <c r="D121" s="7">
        <v>583333334</v>
      </c>
    </row>
    <row r="122" spans="2:4" s="4" customFormat="1" x14ac:dyDescent="0.2">
      <c r="B122" s="3" t="s">
        <v>88</v>
      </c>
      <c r="C122" s="7">
        <v>961711722</v>
      </c>
      <c r="D122" s="7">
        <v>808984287</v>
      </c>
    </row>
    <row r="123" spans="2:4" s="4" customFormat="1" x14ac:dyDescent="0.2">
      <c r="B123" s="3" t="s">
        <v>89</v>
      </c>
      <c r="C123" s="7" t="s">
        <v>0</v>
      </c>
      <c r="D123" s="7">
        <v>0</v>
      </c>
    </row>
    <row r="124" spans="2:4" s="4" customFormat="1" x14ac:dyDescent="0.2">
      <c r="B124" s="3" t="s">
        <v>90</v>
      </c>
      <c r="C124" s="7">
        <v>34803694</v>
      </c>
      <c r="D124" s="7">
        <v>28495834</v>
      </c>
    </row>
    <row r="125" spans="2:4" s="4" customFormat="1" x14ac:dyDescent="0.2">
      <c r="B125" s="3" t="s">
        <v>91</v>
      </c>
      <c r="C125" s="7">
        <v>6542216044</v>
      </c>
      <c r="D125" s="7">
        <v>6338099049</v>
      </c>
    </row>
    <row r="126" spans="2:4" s="4" customFormat="1" x14ac:dyDescent="0.2">
      <c r="B126" s="3" t="s">
        <v>92</v>
      </c>
      <c r="C126" s="7">
        <v>661807640</v>
      </c>
      <c r="D126" s="7">
        <v>416226101</v>
      </c>
    </row>
    <row r="127" spans="2:4" s="4" customFormat="1" x14ac:dyDescent="0.2">
      <c r="B127" s="3" t="s">
        <v>93</v>
      </c>
      <c r="C127" s="7">
        <f t="shared" ref="C127:D127" si="21">C96+C105+C113</f>
        <v>1403837464138</v>
      </c>
      <c r="D127" s="7">
        <f t="shared" si="21"/>
        <v>936934248828</v>
      </c>
    </row>
    <row r="128" spans="2:4" s="4" customFormat="1" x14ac:dyDescent="0.2">
      <c r="B128" s="3" t="s">
        <v>94</v>
      </c>
      <c r="C128" s="7" t="s">
        <v>0</v>
      </c>
      <c r="D128" s="7" t="s">
        <v>0</v>
      </c>
    </row>
    <row r="129" spans="2:4" s="4" customFormat="1" x14ac:dyDescent="0.2">
      <c r="B129" s="3" t="s">
        <v>95</v>
      </c>
      <c r="C129" s="7">
        <f t="shared" ref="C129:D129" si="22">SUM(C130)</f>
        <v>183821135000</v>
      </c>
      <c r="D129" s="7">
        <f t="shared" si="22"/>
        <v>183821135000</v>
      </c>
    </row>
    <row r="130" spans="2:4" s="4" customFormat="1" x14ac:dyDescent="0.2">
      <c r="B130" s="3" t="s">
        <v>96</v>
      </c>
      <c r="C130" s="7">
        <v>183821135000</v>
      </c>
      <c r="D130" s="7">
        <v>183821135000</v>
      </c>
    </row>
    <row r="131" spans="2:4" s="4" customFormat="1" x14ac:dyDescent="0.2">
      <c r="B131" s="3" t="s">
        <v>97</v>
      </c>
      <c r="C131" s="7">
        <f t="shared" ref="C131:D131" si="23">SUM(C132:C135)</f>
        <v>8413185779</v>
      </c>
      <c r="D131" s="7">
        <f t="shared" si="23"/>
        <v>8413185779</v>
      </c>
    </row>
    <row r="132" spans="2:4" s="4" customFormat="1" x14ac:dyDescent="0.2">
      <c r="B132" s="3" t="s">
        <v>98</v>
      </c>
      <c r="C132" s="7">
        <v>8410089355</v>
      </c>
      <c r="D132" s="7">
        <v>8410089355</v>
      </c>
    </row>
    <row r="133" spans="2:4" s="4" customFormat="1" x14ac:dyDescent="0.2">
      <c r="B133" s="3" t="s">
        <v>99</v>
      </c>
      <c r="C133" s="7"/>
      <c r="D133" s="7" t="s">
        <v>0</v>
      </c>
    </row>
    <row r="134" spans="2:4" s="4" customFormat="1" x14ac:dyDescent="0.2">
      <c r="B134" s="3" t="s">
        <v>100</v>
      </c>
      <c r="C134" s="7">
        <v>3096424</v>
      </c>
      <c r="D134" s="7">
        <v>3096424</v>
      </c>
    </row>
    <row r="135" spans="2:4" s="4" customFormat="1" x14ac:dyDescent="0.2">
      <c r="B135" s="3" t="s">
        <v>215</v>
      </c>
      <c r="C135" s="7"/>
      <c r="D135" s="7"/>
    </row>
    <row r="136" spans="2:4" s="4" customFormat="1" x14ac:dyDescent="0.2">
      <c r="B136" s="3" t="s">
        <v>101</v>
      </c>
      <c r="C136" s="7">
        <f t="shared" ref="C136:D136" si="24">SUM(C137:C138)</f>
        <v>0</v>
      </c>
      <c r="D136" s="7">
        <f t="shared" si="24"/>
        <v>0</v>
      </c>
    </row>
    <row r="137" spans="2:4" s="4" customFormat="1" x14ac:dyDescent="0.2">
      <c r="B137" s="3" t="s">
        <v>102</v>
      </c>
      <c r="C137" s="7"/>
      <c r="D137" s="7"/>
    </row>
    <row r="138" spans="2:4" s="4" customFormat="1" x14ac:dyDescent="0.2">
      <c r="B138" s="3" t="s">
        <v>103</v>
      </c>
      <c r="C138" s="7" t="s">
        <v>0</v>
      </c>
      <c r="D138" s="7"/>
    </row>
    <row r="139" spans="2:4" s="4" customFormat="1" x14ac:dyDescent="0.2">
      <c r="B139" s="3" t="s">
        <v>104</v>
      </c>
      <c r="C139" s="7">
        <f t="shared" ref="C139:D139" si="25">SUM(C140:C143)</f>
        <v>46093443</v>
      </c>
      <c r="D139" s="7">
        <f t="shared" si="25"/>
        <v>-274479380</v>
      </c>
    </row>
    <row r="140" spans="2:4" s="4" customFormat="1" x14ac:dyDescent="0.2">
      <c r="B140" s="3" t="s">
        <v>105</v>
      </c>
      <c r="C140" s="7">
        <v>46093443</v>
      </c>
      <c r="D140" s="7">
        <v>-274479380</v>
      </c>
    </row>
    <row r="141" spans="2:4" s="4" customFormat="1" x14ac:dyDescent="0.2">
      <c r="B141" s="3" t="s">
        <v>106</v>
      </c>
      <c r="C141" s="7" t="s">
        <v>0</v>
      </c>
      <c r="D141" s="7" t="s">
        <v>0</v>
      </c>
    </row>
    <row r="142" spans="2:4" s="4" customFormat="1" x14ac:dyDescent="0.2">
      <c r="B142" s="3" t="s">
        <v>107</v>
      </c>
      <c r="C142" s="7" t="s">
        <v>0</v>
      </c>
      <c r="D142" s="7" t="s">
        <v>0</v>
      </c>
    </row>
    <row r="143" spans="2:4" s="4" customFormat="1" x14ac:dyDescent="0.2">
      <c r="B143" s="3" t="s">
        <v>108</v>
      </c>
      <c r="C143" s="7" t="s">
        <v>0</v>
      </c>
      <c r="D143" s="7" t="s">
        <v>0</v>
      </c>
    </row>
    <row r="144" spans="2:4" s="4" customFormat="1" x14ac:dyDescent="0.2">
      <c r="B144" s="3" t="s">
        <v>109</v>
      </c>
      <c r="C144" s="7">
        <f t="shared" ref="C144:D144" si="26">SUM(C145:C147)</f>
        <v>84064823445</v>
      </c>
      <c r="D144" s="7">
        <f t="shared" si="26"/>
        <v>77797893817</v>
      </c>
    </row>
    <row r="145" spans="2:4" s="4" customFormat="1" x14ac:dyDescent="0.2">
      <c r="B145" s="3" t="s">
        <v>110</v>
      </c>
      <c r="C145" s="7">
        <v>35556101</v>
      </c>
      <c r="D145" s="7">
        <v>35556101</v>
      </c>
    </row>
    <row r="146" spans="2:4" s="4" customFormat="1" x14ac:dyDescent="0.2">
      <c r="B146" s="3" t="s">
        <v>111</v>
      </c>
      <c r="C146" s="7">
        <v>500000000</v>
      </c>
      <c r="D146" s="7">
        <v>500000000</v>
      </c>
    </row>
    <row r="147" spans="2:4" s="4" customFormat="1" x14ac:dyDescent="0.2">
      <c r="B147" s="3" t="s">
        <v>112</v>
      </c>
      <c r="C147" s="7">
        <v>83529267344</v>
      </c>
      <c r="D147" s="7">
        <v>77262337716</v>
      </c>
    </row>
    <row r="148" spans="2:4" s="4" customFormat="1" x14ac:dyDescent="0.2">
      <c r="B148" s="3" t="s">
        <v>113</v>
      </c>
      <c r="C148" s="7">
        <f t="shared" ref="C148:D148" si="27">C129+C131+C136+C139+C144</f>
        <v>276345237667</v>
      </c>
      <c r="D148" s="7">
        <f t="shared" si="27"/>
        <v>269757735216</v>
      </c>
    </row>
    <row r="149" spans="2:4" s="4" customFormat="1" x14ac:dyDescent="0.2">
      <c r="B149" s="3" t="s">
        <v>114</v>
      </c>
      <c r="C149" s="7">
        <f t="shared" ref="C149:D149" si="28">C127+C148</f>
        <v>1680182701805</v>
      </c>
      <c r="D149" s="7">
        <f t="shared" si="28"/>
        <v>1206691984044</v>
      </c>
    </row>
    <row r="150" spans="2:4" s="4" customFormat="1" x14ac:dyDescent="0.2"/>
    <row r="151" spans="2:4" s="4" customFormat="1" x14ac:dyDescent="0.2">
      <c r="C151" s="13"/>
      <c r="D151" s="13"/>
    </row>
    <row r="152" spans="2:4" s="4" customFormat="1" x14ac:dyDescent="0.2">
      <c r="C152" s="13"/>
      <c r="D152" s="13"/>
    </row>
    <row r="153" spans="2:4" s="4" customFormat="1" x14ac:dyDescent="0.2"/>
    <row r="154" spans="2:4" s="4" customFormat="1" x14ac:dyDescent="0.2">
      <c r="C154" s="13"/>
      <c r="D154" s="13"/>
    </row>
    <row r="155" spans="2:4" s="4" customFormat="1" x14ac:dyDescent="0.2"/>
    <row r="156" spans="2:4" s="4" customFormat="1" x14ac:dyDescent="0.2"/>
    <row r="157" spans="2:4" s="4" customFormat="1" x14ac:dyDescent="0.2"/>
    <row r="158" spans="2:4" s="4" customFormat="1" x14ac:dyDescent="0.2"/>
    <row r="159" spans="2:4" s="4" customFormat="1" x14ac:dyDescent="0.2"/>
    <row r="160" spans="2:4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mergeCells count="3">
    <mergeCell ref="B8"/>
    <mergeCell ref="D8"/>
    <mergeCell ref="C8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22:D1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108"/>
  <sheetViews>
    <sheetView zoomScaleNormal="100" workbookViewId="0"/>
  </sheetViews>
  <sheetFormatPr defaultRowHeight="12.75" x14ac:dyDescent="0.2"/>
  <cols>
    <col min="2" max="2" width="41" bestFit="1" customWidth="1"/>
    <col min="3" max="4" width="25" bestFit="1" customWidth="1"/>
    <col min="5" max="6" width="24" bestFit="1" customWidth="1"/>
  </cols>
  <sheetData>
    <row r="1" spans="2:6" x14ac:dyDescent="0.2">
      <c r="B1" s="8"/>
    </row>
    <row r="2" spans="2:6" ht="20.25" x14ac:dyDescent="0.25">
      <c r="B2" s="1" t="s">
        <v>115</v>
      </c>
      <c r="C2" s="6"/>
      <c r="D2" s="6"/>
      <c r="E2" s="6"/>
      <c r="F2" s="6"/>
    </row>
    <row r="4" spans="2:6" x14ac:dyDescent="0.2">
      <c r="B4" t="s">
        <v>249</v>
      </c>
    </row>
    <row r="5" spans="2:6" x14ac:dyDescent="0.2">
      <c r="B5" t="s">
        <v>248</v>
      </c>
    </row>
    <row r="6" spans="2:6" x14ac:dyDescent="0.2">
      <c r="C6" s="6"/>
      <c r="D6" s="6"/>
      <c r="E6" s="6"/>
      <c r="F6" s="6"/>
    </row>
    <row r="7" spans="2:6" x14ac:dyDescent="0.2">
      <c r="B7" t="s">
        <v>245</v>
      </c>
      <c r="C7" s="6"/>
      <c r="D7" s="6"/>
      <c r="E7" s="6"/>
      <c r="F7" s="14" t="s">
        <v>2</v>
      </c>
    </row>
    <row r="8" spans="2:6" x14ac:dyDescent="0.2">
      <c r="B8" s="5" t="s">
        <v>3</v>
      </c>
      <c r="C8" s="16" t="s">
        <v>227</v>
      </c>
      <c r="D8" s="17"/>
      <c r="E8" s="16" t="s">
        <v>228</v>
      </c>
      <c r="F8" s="17"/>
    </row>
    <row r="9" spans="2:6" x14ac:dyDescent="0.2">
      <c r="B9" s="2"/>
      <c r="C9" s="15" t="s">
        <v>211</v>
      </c>
      <c r="D9" s="15" t="s">
        <v>210</v>
      </c>
      <c r="E9" s="15" t="s">
        <v>211</v>
      </c>
      <c r="F9" s="15" t="s">
        <v>210</v>
      </c>
    </row>
    <row r="10" spans="2:6" s="4" customFormat="1" x14ac:dyDescent="0.2">
      <c r="B10" s="3" t="s">
        <v>116</v>
      </c>
      <c r="C10" s="7">
        <f t="shared" ref="C10:F10" si="0">C11+C19+C25+C29+C44+C46+C49+C50</f>
        <v>111427724411</v>
      </c>
      <c r="D10" s="7">
        <f t="shared" si="0"/>
        <v>111427724411</v>
      </c>
      <c r="E10" s="7">
        <f t="shared" si="0"/>
        <v>64846059481</v>
      </c>
      <c r="F10" s="7">
        <f t="shared" si="0"/>
        <v>64846059481</v>
      </c>
    </row>
    <row r="11" spans="2:6" s="4" customFormat="1" x14ac:dyDescent="0.2">
      <c r="B11" s="3" t="s">
        <v>117</v>
      </c>
      <c r="C11" s="7">
        <f t="shared" ref="C11:F11" si="1">SUM(C12:C18)</f>
        <v>16066063801</v>
      </c>
      <c r="D11" s="7">
        <f t="shared" si="1"/>
        <v>16066063801</v>
      </c>
      <c r="E11" s="7">
        <f t="shared" si="1"/>
        <v>13118493027</v>
      </c>
      <c r="F11" s="7">
        <f t="shared" si="1"/>
        <v>13118493027</v>
      </c>
    </row>
    <row r="12" spans="2:6" s="4" customFormat="1" x14ac:dyDescent="0.2">
      <c r="B12" s="3" t="s">
        <v>118</v>
      </c>
      <c r="C12" s="7">
        <v>10199964442</v>
      </c>
      <c r="D12" s="7">
        <v>10199964442</v>
      </c>
      <c r="E12" s="7">
        <v>9645741718</v>
      </c>
      <c r="F12" s="7">
        <v>9645741718</v>
      </c>
    </row>
    <row r="13" spans="2:6" s="4" customFormat="1" x14ac:dyDescent="0.2">
      <c r="B13" s="3" t="s">
        <v>119</v>
      </c>
      <c r="C13" s="7">
        <v>4828330136</v>
      </c>
      <c r="D13" s="7">
        <v>4828330136</v>
      </c>
      <c r="E13" s="7">
        <v>2368860937</v>
      </c>
      <c r="F13" s="7">
        <v>2368860937</v>
      </c>
    </row>
    <row r="14" spans="2:6" s="4" customFormat="1" x14ac:dyDescent="0.2">
      <c r="B14" s="3" t="s">
        <v>120</v>
      </c>
      <c r="C14" s="7">
        <v>9000000</v>
      </c>
      <c r="D14" s="7">
        <v>9000000</v>
      </c>
      <c r="E14" s="7">
        <v>48000000</v>
      </c>
      <c r="F14" s="7">
        <v>48000000</v>
      </c>
    </row>
    <row r="15" spans="2:6" s="4" customFormat="1" x14ac:dyDescent="0.2">
      <c r="B15" s="3" t="s">
        <v>121</v>
      </c>
      <c r="C15" s="7">
        <v>322306381</v>
      </c>
      <c r="D15" s="7">
        <v>322306381</v>
      </c>
      <c r="E15" s="7">
        <v>183809023</v>
      </c>
      <c r="F15" s="7">
        <v>183809023</v>
      </c>
    </row>
    <row r="16" spans="2:6" s="4" customFormat="1" x14ac:dyDescent="0.2">
      <c r="B16" s="3" t="s">
        <v>122</v>
      </c>
      <c r="C16" s="7">
        <v>559999999</v>
      </c>
      <c r="D16" s="7">
        <v>559999999</v>
      </c>
      <c r="E16" s="7">
        <v>100000000</v>
      </c>
      <c r="F16" s="7">
        <v>100000000</v>
      </c>
    </row>
    <row r="17" spans="2:6" s="4" customFormat="1" x14ac:dyDescent="0.2">
      <c r="B17" s="3" t="s">
        <v>123</v>
      </c>
      <c r="C17" s="7"/>
      <c r="D17" s="7"/>
      <c r="E17" s="7"/>
      <c r="F17" s="7"/>
    </row>
    <row r="18" spans="2:6" s="4" customFormat="1" x14ac:dyDescent="0.2">
      <c r="B18" s="3" t="s">
        <v>124</v>
      </c>
      <c r="C18" s="7">
        <v>146462843</v>
      </c>
      <c r="D18" s="7">
        <v>146462843</v>
      </c>
      <c r="E18" s="7">
        <v>772081349</v>
      </c>
      <c r="F18" s="7">
        <v>772081349</v>
      </c>
    </row>
    <row r="19" spans="2:6" s="4" customFormat="1" x14ac:dyDescent="0.2">
      <c r="B19" s="3" t="s">
        <v>125</v>
      </c>
      <c r="C19" s="7">
        <f t="shared" ref="C19:F19" si="2">SUM(C20:C24)</f>
        <v>22755217371</v>
      </c>
      <c r="D19" s="7">
        <f t="shared" si="2"/>
        <v>22755217371</v>
      </c>
      <c r="E19" s="7">
        <f t="shared" si="2"/>
        <v>21643245688</v>
      </c>
      <c r="F19" s="7">
        <f t="shared" si="2"/>
        <v>21643245688</v>
      </c>
    </row>
    <row r="20" spans="2:6" s="4" customFormat="1" x14ac:dyDescent="0.2">
      <c r="B20" s="3" t="s">
        <v>126</v>
      </c>
      <c r="C20" s="7">
        <v>21142791677</v>
      </c>
      <c r="D20" s="7">
        <v>21142791677</v>
      </c>
      <c r="E20" s="7">
        <v>18764799156</v>
      </c>
      <c r="F20" s="7">
        <v>18764799156</v>
      </c>
    </row>
    <row r="21" spans="2:6" s="4" customFormat="1" x14ac:dyDescent="0.2">
      <c r="B21" s="3" t="s">
        <v>127</v>
      </c>
      <c r="C21" s="7">
        <v>1391047535</v>
      </c>
      <c r="D21" s="7">
        <v>1391047535</v>
      </c>
      <c r="E21" s="7">
        <v>2673564002</v>
      </c>
      <c r="F21" s="7">
        <v>2673564002</v>
      </c>
    </row>
    <row r="22" spans="2:6" s="4" customFormat="1" x14ac:dyDescent="0.2">
      <c r="B22" s="3" t="s">
        <v>128</v>
      </c>
      <c r="C22" s="7" t="s">
        <v>0</v>
      </c>
      <c r="D22" s="7" t="s">
        <v>0</v>
      </c>
      <c r="E22" s="7" t="s">
        <v>0</v>
      </c>
      <c r="F22" s="7" t="s">
        <v>0</v>
      </c>
    </row>
    <row r="23" spans="2:6" s="4" customFormat="1" x14ac:dyDescent="0.2">
      <c r="B23" s="3" t="s">
        <v>129</v>
      </c>
      <c r="C23" s="7">
        <v>221378159</v>
      </c>
      <c r="D23" s="7">
        <v>221378159</v>
      </c>
      <c r="E23" s="7">
        <v>26362530</v>
      </c>
      <c r="F23" s="7">
        <v>26362530</v>
      </c>
    </row>
    <row r="24" spans="2:6" s="4" customFormat="1" x14ac:dyDescent="0.2">
      <c r="B24" s="3" t="s">
        <v>130</v>
      </c>
      <c r="C24" s="7" t="s">
        <v>0</v>
      </c>
      <c r="D24" s="7" t="s">
        <v>0</v>
      </c>
      <c r="E24" s="7">
        <v>178520000</v>
      </c>
      <c r="F24" s="7">
        <v>178520000</v>
      </c>
    </row>
    <row r="25" spans="2:6" s="4" customFormat="1" x14ac:dyDescent="0.2">
      <c r="B25" s="3" t="s">
        <v>131</v>
      </c>
      <c r="C25" s="7">
        <f t="shared" ref="C25:F25" si="3">SUM(C26:C28)</f>
        <v>58629365384</v>
      </c>
      <c r="D25" s="7">
        <f t="shared" si="3"/>
        <v>58629365384</v>
      </c>
      <c r="E25" s="7">
        <f t="shared" si="3"/>
        <v>18876987387</v>
      </c>
      <c r="F25" s="7">
        <f t="shared" si="3"/>
        <v>18876987387</v>
      </c>
    </row>
    <row r="26" spans="2:6" s="4" customFormat="1" x14ac:dyDescent="0.2">
      <c r="B26" s="3" t="s">
        <v>132</v>
      </c>
      <c r="C26" s="7">
        <v>28762339384</v>
      </c>
      <c r="D26" s="7">
        <v>28762339384</v>
      </c>
      <c r="E26" s="7">
        <v>12512721387</v>
      </c>
      <c r="F26" s="7">
        <v>12512721387</v>
      </c>
    </row>
    <row r="27" spans="2:6" s="4" customFormat="1" x14ac:dyDescent="0.2">
      <c r="B27" s="3" t="s">
        <v>133</v>
      </c>
      <c r="C27" s="7">
        <v>29867026000</v>
      </c>
      <c r="D27" s="7">
        <v>29867026000</v>
      </c>
      <c r="E27" s="7">
        <v>6364266000</v>
      </c>
      <c r="F27" s="7">
        <v>6364266000</v>
      </c>
    </row>
    <row r="28" spans="2:6" s="4" customFormat="1" x14ac:dyDescent="0.2">
      <c r="B28" s="3" t="s">
        <v>134</v>
      </c>
      <c r="C28" s="7" t="s">
        <v>0</v>
      </c>
      <c r="D28" s="7" t="s">
        <v>0</v>
      </c>
      <c r="E28" s="7" t="s">
        <v>0</v>
      </c>
      <c r="F28" s="7" t="s">
        <v>0</v>
      </c>
    </row>
    <row r="29" spans="2:6" s="4" customFormat="1" x14ac:dyDescent="0.2">
      <c r="B29" s="3" t="s">
        <v>135</v>
      </c>
      <c r="C29" s="7">
        <f t="shared" ref="C29:F29" si="4">SUM(C30:C43)</f>
        <v>10840467944</v>
      </c>
      <c r="D29" s="7">
        <f t="shared" si="4"/>
        <v>10840467944</v>
      </c>
      <c r="E29" s="7">
        <f t="shared" si="4"/>
        <v>9437912588</v>
      </c>
      <c r="F29" s="7">
        <f t="shared" si="4"/>
        <v>9437912588</v>
      </c>
    </row>
    <row r="30" spans="2:6" s="4" customFormat="1" x14ac:dyDescent="0.2">
      <c r="B30" s="3" t="s">
        <v>136</v>
      </c>
      <c r="C30" s="7">
        <v>2526059940</v>
      </c>
      <c r="D30" s="7">
        <v>2526059940</v>
      </c>
      <c r="E30" s="7">
        <v>2025216433</v>
      </c>
      <c r="F30" s="7">
        <v>2025216433</v>
      </c>
    </row>
    <row r="31" spans="2:6" s="4" customFormat="1" x14ac:dyDescent="0.2">
      <c r="B31" s="3" t="s">
        <v>137</v>
      </c>
      <c r="C31" s="7">
        <v>2155947359</v>
      </c>
      <c r="D31" s="7">
        <v>2155947359</v>
      </c>
      <c r="E31" s="7">
        <v>1339904124</v>
      </c>
      <c r="F31" s="7">
        <v>1339904124</v>
      </c>
    </row>
    <row r="32" spans="2:6" s="4" customFormat="1" x14ac:dyDescent="0.2">
      <c r="B32" s="3" t="s">
        <v>138</v>
      </c>
      <c r="C32" s="7" t="s">
        <v>0</v>
      </c>
      <c r="D32" s="7" t="s">
        <v>0</v>
      </c>
      <c r="E32" s="7">
        <v>180821918</v>
      </c>
      <c r="F32" s="7">
        <v>180821918</v>
      </c>
    </row>
    <row r="33" spans="2:6" s="4" customFormat="1" x14ac:dyDescent="0.2">
      <c r="B33" s="3" t="s">
        <v>139</v>
      </c>
      <c r="C33" s="7">
        <v>4700575698</v>
      </c>
      <c r="D33" s="7">
        <v>4700575698</v>
      </c>
      <c r="E33" s="7">
        <v>3660616668</v>
      </c>
      <c r="F33" s="7">
        <v>3660616668</v>
      </c>
    </row>
    <row r="34" spans="2:6" s="4" customFormat="1" x14ac:dyDescent="0.2">
      <c r="B34" s="3" t="s">
        <v>140</v>
      </c>
      <c r="C34" s="7">
        <v>20435766</v>
      </c>
      <c r="D34" s="7">
        <v>20435766</v>
      </c>
      <c r="E34" s="7">
        <v>2525382</v>
      </c>
      <c r="F34" s="7">
        <v>2525382</v>
      </c>
    </row>
    <row r="35" spans="2:6" s="4" customFormat="1" x14ac:dyDescent="0.2">
      <c r="B35" s="3" t="s">
        <v>141</v>
      </c>
      <c r="C35" s="7" t="s">
        <v>0</v>
      </c>
      <c r="D35" s="7" t="s">
        <v>0</v>
      </c>
      <c r="E35" s="7">
        <v>22346856</v>
      </c>
      <c r="F35" s="7">
        <v>22346856</v>
      </c>
    </row>
    <row r="36" spans="2:6" s="4" customFormat="1" x14ac:dyDescent="0.2">
      <c r="B36" s="3" t="s">
        <v>142</v>
      </c>
      <c r="C36" s="7">
        <v>153421971</v>
      </c>
      <c r="D36" s="7">
        <v>153421971</v>
      </c>
      <c r="E36" s="7">
        <v>29061053</v>
      </c>
      <c r="F36" s="7">
        <v>29061053</v>
      </c>
    </row>
    <row r="37" spans="2:6" s="4" customFormat="1" x14ac:dyDescent="0.2">
      <c r="B37" s="3" t="s">
        <v>143</v>
      </c>
      <c r="C37" s="7" t="s">
        <v>0</v>
      </c>
      <c r="D37" s="7" t="s">
        <v>0</v>
      </c>
      <c r="E37" s="7" t="s">
        <v>0</v>
      </c>
      <c r="F37" s="7" t="s">
        <v>0</v>
      </c>
    </row>
    <row r="38" spans="2:6" s="4" customFormat="1" x14ac:dyDescent="0.2">
      <c r="B38" s="3" t="s">
        <v>144</v>
      </c>
      <c r="C38" s="7">
        <v>632876</v>
      </c>
      <c r="D38" s="7">
        <v>632876</v>
      </c>
      <c r="E38" s="7">
        <v>284930</v>
      </c>
      <c r="F38" s="7">
        <v>284930</v>
      </c>
    </row>
    <row r="39" spans="2:6" s="4" customFormat="1" x14ac:dyDescent="0.2">
      <c r="B39" s="3" t="s">
        <v>145</v>
      </c>
      <c r="C39" s="7">
        <v>63014</v>
      </c>
      <c r="D39" s="7">
        <v>63014</v>
      </c>
      <c r="E39" s="7">
        <v>206604757</v>
      </c>
      <c r="F39" s="7">
        <v>206604757</v>
      </c>
    </row>
    <row r="40" spans="2:6" s="4" customFormat="1" x14ac:dyDescent="0.2">
      <c r="B40" s="3" t="s">
        <v>146</v>
      </c>
      <c r="C40" s="7" t="s">
        <v>0</v>
      </c>
      <c r="D40" s="7" t="s">
        <v>0</v>
      </c>
      <c r="E40" s="7">
        <v>2017968</v>
      </c>
      <c r="F40" s="7">
        <v>2017968</v>
      </c>
    </row>
    <row r="41" spans="2:6" s="4" customFormat="1" x14ac:dyDescent="0.2">
      <c r="B41" s="3" t="s">
        <v>147</v>
      </c>
      <c r="C41" s="7">
        <v>970810385</v>
      </c>
      <c r="D41" s="7">
        <v>970810385</v>
      </c>
      <c r="E41" s="7">
        <v>1633511147</v>
      </c>
      <c r="F41" s="7">
        <v>1633511147</v>
      </c>
    </row>
    <row r="42" spans="2:6" s="4" customFormat="1" x14ac:dyDescent="0.2">
      <c r="B42" s="3" t="s">
        <v>148</v>
      </c>
      <c r="C42" s="7">
        <v>191464578</v>
      </c>
      <c r="D42" s="7">
        <v>191464578</v>
      </c>
      <c r="E42" s="7">
        <v>289439569</v>
      </c>
      <c r="F42" s="7">
        <v>289439569</v>
      </c>
    </row>
    <row r="43" spans="2:6" s="4" customFormat="1" x14ac:dyDescent="0.2">
      <c r="B43" s="3" t="s">
        <v>149</v>
      </c>
      <c r="C43" s="7">
        <v>121056357</v>
      </c>
      <c r="D43" s="7">
        <v>121056357</v>
      </c>
      <c r="E43" s="7">
        <v>45561783</v>
      </c>
      <c r="F43" s="7">
        <v>45561783</v>
      </c>
    </row>
    <row r="44" spans="2:6" s="4" customFormat="1" x14ac:dyDescent="0.2">
      <c r="B44" s="3" t="s">
        <v>150</v>
      </c>
      <c r="C44" s="7">
        <f t="shared" ref="C44:F44" si="5">SUM(C45)</f>
        <v>0</v>
      </c>
      <c r="D44" s="7">
        <f t="shared" si="5"/>
        <v>0</v>
      </c>
      <c r="E44" s="7">
        <f t="shared" si="5"/>
        <v>0</v>
      </c>
      <c r="F44" s="7">
        <f t="shared" si="5"/>
        <v>0</v>
      </c>
    </row>
    <row r="45" spans="2:6" s="4" customFormat="1" x14ac:dyDescent="0.2">
      <c r="B45" s="3" t="s">
        <v>151</v>
      </c>
      <c r="C45" s="7" t="s">
        <v>0</v>
      </c>
      <c r="D45" s="7" t="s">
        <v>0</v>
      </c>
      <c r="E45" s="7" t="s">
        <v>0</v>
      </c>
      <c r="F45" s="7" t="s">
        <v>0</v>
      </c>
    </row>
    <row r="46" spans="2:6" s="4" customFormat="1" x14ac:dyDescent="0.2">
      <c r="B46" s="3" t="s">
        <v>152</v>
      </c>
      <c r="C46" s="7">
        <f t="shared" ref="C46:F46" si="6">SUM(C47:C48)</f>
        <v>1501678338</v>
      </c>
      <c r="D46" s="7">
        <f t="shared" si="6"/>
        <v>1501678338</v>
      </c>
      <c r="E46" s="7">
        <f t="shared" si="6"/>
        <v>93511641</v>
      </c>
      <c r="F46" s="7">
        <f t="shared" si="6"/>
        <v>93511641</v>
      </c>
    </row>
    <row r="47" spans="2:6" s="4" customFormat="1" x14ac:dyDescent="0.2">
      <c r="B47" s="3" t="s">
        <v>153</v>
      </c>
      <c r="C47" s="7">
        <v>2984371</v>
      </c>
      <c r="D47" s="7">
        <v>2984371</v>
      </c>
      <c r="E47" s="7">
        <v>7521362</v>
      </c>
      <c r="F47" s="7">
        <v>7521362</v>
      </c>
    </row>
    <row r="48" spans="2:6" s="4" customFormat="1" x14ac:dyDescent="0.2">
      <c r="B48" s="3" t="s">
        <v>154</v>
      </c>
      <c r="C48" s="7">
        <v>1498693967</v>
      </c>
      <c r="D48" s="7">
        <v>1498693967</v>
      </c>
      <c r="E48" s="7">
        <v>85990279</v>
      </c>
      <c r="F48" s="7">
        <v>85990279</v>
      </c>
    </row>
    <row r="49" spans="2:6" s="4" customFormat="1" x14ac:dyDescent="0.2">
      <c r="B49" s="3" t="s">
        <v>155</v>
      </c>
      <c r="C49" s="7">
        <v>10837704</v>
      </c>
      <c r="D49" s="7">
        <v>10837704</v>
      </c>
      <c r="E49" s="7">
        <v>16516406</v>
      </c>
      <c r="F49" s="7">
        <v>16516406</v>
      </c>
    </row>
    <row r="50" spans="2:6" s="4" customFormat="1" x14ac:dyDescent="0.2">
      <c r="B50" s="3" t="s">
        <v>156</v>
      </c>
      <c r="C50" s="7">
        <f t="shared" ref="C50:F50" si="7">SUM(C51:C53)</f>
        <v>1624093869</v>
      </c>
      <c r="D50" s="7">
        <f t="shared" si="7"/>
        <v>1624093869</v>
      </c>
      <c r="E50" s="7">
        <f t="shared" si="7"/>
        <v>1659392744</v>
      </c>
      <c r="F50" s="7">
        <f t="shared" si="7"/>
        <v>1659392744</v>
      </c>
    </row>
    <row r="51" spans="2:6" s="4" customFormat="1" x14ac:dyDescent="0.2">
      <c r="B51" s="3" t="s">
        <v>157</v>
      </c>
      <c r="C51" s="7">
        <v>1624093869</v>
      </c>
      <c r="D51" s="7">
        <v>1624093869</v>
      </c>
      <c r="E51" s="7">
        <v>1659392744</v>
      </c>
      <c r="F51" s="7">
        <v>1659392744</v>
      </c>
    </row>
    <row r="52" spans="2:6" s="4" customFormat="1" x14ac:dyDescent="0.2">
      <c r="B52" s="3" t="s">
        <v>158</v>
      </c>
      <c r="C52" s="7" t="s">
        <v>0</v>
      </c>
      <c r="D52" s="7" t="s">
        <v>0</v>
      </c>
      <c r="E52" s="7" t="s">
        <v>0</v>
      </c>
      <c r="F52" s="7" t="s">
        <v>0</v>
      </c>
    </row>
    <row r="53" spans="2:6" s="4" customFormat="1" x14ac:dyDescent="0.2">
      <c r="B53" s="3" t="s">
        <v>159</v>
      </c>
      <c r="C53" s="7" t="s">
        <v>0</v>
      </c>
      <c r="D53" s="7" t="s">
        <v>0</v>
      </c>
      <c r="E53" s="7" t="s">
        <v>0</v>
      </c>
      <c r="F53" s="7" t="s">
        <v>0</v>
      </c>
    </row>
    <row r="54" spans="2:6" s="4" customFormat="1" x14ac:dyDescent="0.2">
      <c r="B54" s="3" t="s">
        <v>160</v>
      </c>
      <c r="C54" s="7">
        <f t="shared" ref="C54:F54" si="8">C55+C61+C67+C71+C81+C83+C86</f>
        <v>103338296828</v>
      </c>
      <c r="D54" s="7">
        <f t="shared" si="8"/>
        <v>103338296828</v>
      </c>
      <c r="E54" s="7">
        <f t="shared" si="8"/>
        <v>47033879288</v>
      </c>
      <c r="F54" s="7">
        <f t="shared" si="8"/>
        <v>47033879288</v>
      </c>
    </row>
    <row r="55" spans="2:6" s="4" customFormat="1" x14ac:dyDescent="0.2">
      <c r="B55" s="3" t="s">
        <v>161</v>
      </c>
      <c r="C55" s="7">
        <f t="shared" ref="C55:F55" si="9">SUM(C56:C60)</f>
        <v>4348874549</v>
      </c>
      <c r="D55" s="7">
        <f t="shared" si="9"/>
        <v>4348874549</v>
      </c>
      <c r="E55" s="7">
        <f t="shared" si="9"/>
        <v>4186653028</v>
      </c>
      <c r="F55" s="7">
        <f t="shared" si="9"/>
        <v>4186653028</v>
      </c>
    </row>
    <row r="56" spans="2:6" s="4" customFormat="1" x14ac:dyDescent="0.2">
      <c r="B56" s="3" t="s">
        <v>162</v>
      </c>
      <c r="C56" s="7">
        <v>4198085201</v>
      </c>
      <c r="D56" s="7">
        <v>4198085201</v>
      </c>
      <c r="E56" s="7">
        <v>3789013726</v>
      </c>
      <c r="F56" s="7">
        <v>3789013726</v>
      </c>
    </row>
    <row r="57" spans="2:6" s="4" customFormat="1" x14ac:dyDescent="0.2">
      <c r="B57" s="3" t="s">
        <v>163</v>
      </c>
      <c r="C57" s="7">
        <v>77687590</v>
      </c>
      <c r="D57" s="7">
        <v>77687590</v>
      </c>
      <c r="E57" s="7">
        <v>156518639</v>
      </c>
      <c r="F57" s="7">
        <v>156518639</v>
      </c>
    </row>
    <row r="58" spans="2:6" s="4" customFormat="1" x14ac:dyDescent="0.2">
      <c r="B58" s="3" t="s">
        <v>164</v>
      </c>
      <c r="C58" s="7" t="s">
        <v>0</v>
      </c>
      <c r="D58" s="7" t="s">
        <v>0</v>
      </c>
      <c r="E58" s="7" t="s">
        <v>0</v>
      </c>
      <c r="F58" s="7" t="s">
        <v>0</v>
      </c>
    </row>
    <row r="59" spans="2:6" s="4" customFormat="1" x14ac:dyDescent="0.2">
      <c r="B59" s="3" t="s">
        <v>165</v>
      </c>
      <c r="C59" s="7"/>
      <c r="D59" s="7"/>
      <c r="E59" s="7"/>
      <c r="F59" s="7"/>
    </row>
    <row r="60" spans="2:6" s="4" customFormat="1" x14ac:dyDescent="0.2">
      <c r="B60" s="3" t="s">
        <v>166</v>
      </c>
      <c r="C60" s="7">
        <v>73101758</v>
      </c>
      <c r="D60" s="7">
        <v>73101758</v>
      </c>
      <c r="E60" s="7">
        <v>241120663</v>
      </c>
      <c r="F60" s="7">
        <v>241120663</v>
      </c>
    </row>
    <row r="61" spans="2:6" s="4" customFormat="1" x14ac:dyDescent="0.2">
      <c r="B61" s="3" t="s">
        <v>167</v>
      </c>
      <c r="C61" s="7">
        <f t="shared" ref="C61:F61" si="10">SUM(C62:C66)</f>
        <v>24299080404</v>
      </c>
      <c r="D61" s="7">
        <f t="shared" si="10"/>
        <v>24299080404</v>
      </c>
      <c r="E61" s="7">
        <f t="shared" si="10"/>
        <v>9155699033</v>
      </c>
      <c r="F61" s="7">
        <f t="shared" si="10"/>
        <v>9155699033</v>
      </c>
    </row>
    <row r="62" spans="2:6" s="4" customFormat="1" x14ac:dyDescent="0.2">
      <c r="B62" s="3" t="s">
        <v>168</v>
      </c>
      <c r="C62" s="7">
        <v>20065645758</v>
      </c>
      <c r="D62" s="7">
        <v>20065645758</v>
      </c>
      <c r="E62" s="7">
        <v>7914815819</v>
      </c>
      <c r="F62" s="7">
        <v>7914815819</v>
      </c>
    </row>
    <row r="63" spans="2:6" s="4" customFormat="1" x14ac:dyDescent="0.2">
      <c r="B63" s="3" t="s">
        <v>169</v>
      </c>
      <c r="C63" s="7">
        <v>2311030970</v>
      </c>
      <c r="D63" s="7">
        <v>2311030970</v>
      </c>
      <c r="E63" s="7">
        <v>1194387814</v>
      </c>
      <c r="F63" s="7">
        <v>1194387814</v>
      </c>
    </row>
    <row r="64" spans="2:6" s="4" customFormat="1" x14ac:dyDescent="0.2">
      <c r="B64" s="3" t="s">
        <v>170</v>
      </c>
      <c r="C64" s="7">
        <v>1774209376</v>
      </c>
      <c r="D64" s="7">
        <v>1774209376</v>
      </c>
      <c r="E64" s="7" t="s">
        <v>0</v>
      </c>
      <c r="F64" s="7" t="s">
        <v>0</v>
      </c>
    </row>
    <row r="65" spans="2:6" s="4" customFormat="1" x14ac:dyDescent="0.2">
      <c r="B65" s="3" t="s">
        <v>171</v>
      </c>
      <c r="C65" s="7">
        <v>148194300</v>
      </c>
      <c r="D65" s="7">
        <v>148194300</v>
      </c>
      <c r="E65" s="7" t="s">
        <v>0</v>
      </c>
      <c r="F65" s="7" t="s">
        <v>0</v>
      </c>
    </row>
    <row r="66" spans="2:6" s="4" customFormat="1" x14ac:dyDescent="0.2">
      <c r="B66" s="3" t="s">
        <v>172</v>
      </c>
      <c r="C66" s="7" t="s">
        <v>0</v>
      </c>
      <c r="D66" s="7" t="s">
        <v>0</v>
      </c>
      <c r="E66" s="7">
        <v>46495400</v>
      </c>
      <c r="F66" s="7">
        <v>46495400</v>
      </c>
    </row>
    <row r="67" spans="2:6" s="4" customFormat="1" x14ac:dyDescent="0.2">
      <c r="B67" s="3" t="s">
        <v>173</v>
      </c>
      <c r="C67" s="7">
        <f t="shared" ref="C67:F67" si="11">SUM(C68:C70)</f>
        <v>54775448848</v>
      </c>
      <c r="D67" s="7">
        <f t="shared" si="11"/>
        <v>54775448848</v>
      </c>
      <c r="E67" s="7">
        <f t="shared" si="11"/>
        <v>17335251235</v>
      </c>
      <c r="F67" s="7">
        <f t="shared" si="11"/>
        <v>17335251235</v>
      </c>
    </row>
    <row r="68" spans="2:6" s="4" customFormat="1" x14ac:dyDescent="0.2">
      <c r="B68" s="3" t="s">
        <v>174</v>
      </c>
      <c r="C68" s="7">
        <v>33222079675</v>
      </c>
      <c r="D68" s="7">
        <v>33222079675</v>
      </c>
      <c r="E68" s="7">
        <v>11420588235</v>
      </c>
      <c r="F68" s="7">
        <v>11420588235</v>
      </c>
    </row>
    <row r="69" spans="2:6" s="4" customFormat="1" x14ac:dyDescent="0.2">
      <c r="B69" s="3" t="s">
        <v>175</v>
      </c>
      <c r="C69" s="7">
        <v>21518351000</v>
      </c>
      <c r="D69" s="7">
        <v>21518351000</v>
      </c>
      <c r="E69" s="7">
        <v>5914663000</v>
      </c>
      <c r="F69" s="7">
        <v>5914663000</v>
      </c>
    </row>
    <row r="70" spans="2:6" s="4" customFormat="1" x14ac:dyDescent="0.2">
      <c r="B70" s="3" t="s">
        <v>176</v>
      </c>
      <c r="C70" s="7">
        <v>35018173</v>
      </c>
      <c r="D70" s="7">
        <v>35018173</v>
      </c>
      <c r="E70" s="7" t="s">
        <v>0</v>
      </c>
      <c r="F70" s="7" t="s">
        <v>0</v>
      </c>
    </row>
    <row r="71" spans="2:6" s="4" customFormat="1" x14ac:dyDescent="0.2">
      <c r="B71" s="3" t="s">
        <v>177</v>
      </c>
      <c r="C71" s="7">
        <f t="shared" ref="C71:F71" si="12">SUM(C72:C80)</f>
        <v>4099526018</v>
      </c>
      <c r="D71" s="7">
        <f t="shared" si="12"/>
        <v>4099526018</v>
      </c>
      <c r="E71" s="7">
        <f t="shared" si="12"/>
        <v>3217507495</v>
      </c>
      <c r="F71" s="7">
        <f t="shared" si="12"/>
        <v>3217507495</v>
      </c>
    </row>
    <row r="72" spans="2:6" s="4" customFormat="1" x14ac:dyDescent="0.2">
      <c r="B72" s="3" t="s">
        <v>178</v>
      </c>
      <c r="C72" s="7">
        <v>103213010</v>
      </c>
      <c r="D72" s="7">
        <v>103213010</v>
      </c>
      <c r="E72" s="7">
        <v>7067122</v>
      </c>
      <c r="F72" s="7">
        <v>7067122</v>
      </c>
    </row>
    <row r="73" spans="2:6" s="4" customFormat="1" x14ac:dyDescent="0.2">
      <c r="B73" s="3" t="s">
        <v>179</v>
      </c>
      <c r="C73" s="7">
        <v>9435614</v>
      </c>
      <c r="D73" s="7">
        <v>9435614</v>
      </c>
      <c r="E73" s="7" t="s">
        <v>0</v>
      </c>
      <c r="F73" s="7" t="s">
        <v>0</v>
      </c>
    </row>
    <row r="74" spans="2:6" s="4" customFormat="1" x14ac:dyDescent="0.2">
      <c r="B74" s="3" t="s">
        <v>180</v>
      </c>
      <c r="C74" s="7"/>
      <c r="D74" s="7"/>
      <c r="E74" s="7"/>
      <c r="F74" s="7"/>
    </row>
    <row r="75" spans="2:6" s="4" customFormat="1" x14ac:dyDescent="0.2">
      <c r="B75" s="3" t="s">
        <v>181</v>
      </c>
      <c r="C75" s="7">
        <v>6005067</v>
      </c>
      <c r="D75" s="7">
        <v>6005067</v>
      </c>
      <c r="E75" s="7">
        <v>690479</v>
      </c>
      <c r="F75" s="7">
        <v>690479</v>
      </c>
    </row>
    <row r="76" spans="2:6" s="4" customFormat="1" x14ac:dyDescent="0.2">
      <c r="B76" s="3" t="s">
        <v>182</v>
      </c>
      <c r="C76" s="7">
        <v>540406359</v>
      </c>
      <c r="D76" s="7">
        <v>540406359</v>
      </c>
      <c r="E76" s="7">
        <v>325169608</v>
      </c>
      <c r="F76" s="7">
        <v>325169608</v>
      </c>
    </row>
    <row r="77" spans="2:6" s="4" customFormat="1" x14ac:dyDescent="0.2">
      <c r="B77" s="3" t="s">
        <v>183</v>
      </c>
      <c r="C77" s="7">
        <v>1978539747</v>
      </c>
      <c r="D77" s="7">
        <v>1978539747</v>
      </c>
      <c r="E77" s="7">
        <v>1249526124</v>
      </c>
      <c r="F77" s="7">
        <v>1249526124</v>
      </c>
    </row>
    <row r="78" spans="2:6" s="4" customFormat="1" x14ac:dyDescent="0.2">
      <c r="B78" s="3" t="s">
        <v>184</v>
      </c>
      <c r="C78" s="7">
        <v>1379748864</v>
      </c>
      <c r="D78" s="7">
        <v>1379748864</v>
      </c>
      <c r="E78" s="7">
        <v>1593538985</v>
      </c>
      <c r="F78" s="7">
        <v>1593538985</v>
      </c>
    </row>
    <row r="79" spans="2:6" s="4" customFormat="1" x14ac:dyDescent="0.2">
      <c r="B79" s="3" t="s">
        <v>185</v>
      </c>
      <c r="C79" s="7" t="s">
        <v>0</v>
      </c>
      <c r="D79" s="7" t="s">
        <v>0</v>
      </c>
      <c r="E79" s="7">
        <v>1286828</v>
      </c>
      <c r="F79" s="7">
        <v>1286828</v>
      </c>
    </row>
    <row r="80" spans="2:6" s="4" customFormat="1" x14ac:dyDescent="0.2">
      <c r="B80" s="3" t="s">
        <v>186</v>
      </c>
      <c r="C80" s="7">
        <v>82177357</v>
      </c>
      <c r="D80" s="7">
        <v>82177357</v>
      </c>
      <c r="E80" s="7">
        <v>40228349</v>
      </c>
      <c r="F80" s="7">
        <v>40228349</v>
      </c>
    </row>
    <row r="81" spans="2:6" s="4" customFormat="1" x14ac:dyDescent="0.2">
      <c r="B81" s="3" t="s">
        <v>187</v>
      </c>
      <c r="C81" s="7">
        <f t="shared" ref="C81:F81" si="13">SUM(C82)</f>
        <v>63631764</v>
      </c>
      <c r="D81" s="7">
        <f t="shared" si="13"/>
        <v>63631764</v>
      </c>
      <c r="E81" s="7">
        <f t="shared" si="13"/>
        <v>450505777</v>
      </c>
      <c r="F81" s="7">
        <f t="shared" si="13"/>
        <v>450505777</v>
      </c>
    </row>
    <row r="82" spans="2:6" s="4" customFormat="1" x14ac:dyDescent="0.2">
      <c r="B82" s="3" t="s">
        <v>188</v>
      </c>
      <c r="C82" s="7">
        <v>63631764</v>
      </c>
      <c r="D82" s="7">
        <v>63631764</v>
      </c>
      <c r="E82" s="7">
        <v>450505777</v>
      </c>
      <c r="F82" s="7">
        <v>450505777</v>
      </c>
    </row>
    <row r="83" spans="2:6" s="4" customFormat="1" x14ac:dyDescent="0.2">
      <c r="B83" s="3" t="s">
        <v>189</v>
      </c>
      <c r="C83" s="7">
        <v>1143689491</v>
      </c>
      <c r="D83" s="7">
        <v>1143689491</v>
      </c>
      <c r="E83" s="7">
        <v>397462440</v>
      </c>
      <c r="F83" s="7">
        <v>397462440</v>
      </c>
    </row>
    <row r="84" spans="2:6" s="4" customFormat="1" x14ac:dyDescent="0.2">
      <c r="B84" s="3" t="s">
        <v>190</v>
      </c>
      <c r="C84" s="7">
        <v>6362294</v>
      </c>
      <c r="D84" s="7">
        <v>6362294</v>
      </c>
      <c r="E84" s="7">
        <v>26983193</v>
      </c>
      <c r="F84" s="7">
        <v>26983193</v>
      </c>
    </row>
    <row r="85" spans="2:6" s="4" customFormat="1" x14ac:dyDescent="0.2">
      <c r="B85" s="3" t="s">
        <v>191</v>
      </c>
      <c r="C85" s="7">
        <v>1137327197</v>
      </c>
      <c r="D85" s="7">
        <v>1137327197</v>
      </c>
      <c r="E85" s="7">
        <v>370479247</v>
      </c>
      <c r="F85" s="7">
        <v>370479247</v>
      </c>
    </row>
    <row r="86" spans="2:6" s="4" customFormat="1" x14ac:dyDescent="0.2">
      <c r="B86" s="3" t="s">
        <v>192</v>
      </c>
      <c r="C86" s="7">
        <v>14608045754</v>
      </c>
      <c r="D86" s="7">
        <v>14608045754</v>
      </c>
      <c r="E86" s="7">
        <v>12290800280</v>
      </c>
      <c r="F86" s="7">
        <v>12290800280</v>
      </c>
    </row>
    <row r="87" spans="2:6" s="4" customFormat="1" x14ac:dyDescent="0.2">
      <c r="B87" s="3" t="s">
        <v>193</v>
      </c>
      <c r="C87" s="7">
        <f t="shared" ref="C87:F87" si="14">C10-C54</f>
        <v>8089427583</v>
      </c>
      <c r="D87" s="7">
        <f t="shared" si="14"/>
        <v>8089427583</v>
      </c>
      <c r="E87" s="7">
        <f t="shared" si="14"/>
        <v>17812180193</v>
      </c>
      <c r="F87" s="7">
        <f t="shared" si="14"/>
        <v>17812180193</v>
      </c>
    </row>
    <row r="88" spans="2:6" s="4" customFormat="1" x14ac:dyDescent="0.2">
      <c r="B88" s="3" t="s">
        <v>194</v>
      </c>
      <c r="C88" s="7">
        <v>333394472</v>
      </c>
      <c r="D88" s="7">
        <v>333394472</v>
      </c>
      <c r="E88" s="7">
        <v>11367208</v>
      </c>
      <c r="F88" s="7">
        <v>11367208</v>
      </c>
    </row>
    <row r="89" spans="2:6" s="4" customFormat="1" x14ac:dyDescent="0.2">
      <c r="B89" s="3" t="s">
        <v>195</v>
      </c>
      <c r="C89" s="7">
        <v>49116000</v>
      </c>
      <c r="D89" s="7">
        <v>49116000</v>
      </c>
      <c r="E89" s="7" t="s">
        <v>0</v>
      </c>
      <c r="F89" s="7" t="s">
        <v>0</v>
      </c>
    </row>
    <row r="90" spans="2:6" s="4" customFormat="1" x14ac:dyDescent="0.2">
      <c r="B90" s="3" t="s">
        <v>196</v>
      </c>
      <c r="C90" s="7" t="s">
        <v>0</v>
      </c>
      <c r="D90" s="7" t="s">
        <v>0</v>
      </c>
      <c r="E90" s="7" t="s">
        <v>0</v>
      </c>
      <c r="F90" s="7" t="s">
        <v>0</v>
      </c>
    </row>
    <row r="91" spans="2:6" s="4" customFormat="1" x14ac:dyDescent="0.2">
      <c r="B91" s="3" t="s">
        <v>197</v>
      </c>
      <c r="C91" s="7" t="s">
        <v>0</v>
      </c>
      <c r="D91" s="7" t="s">
        <v>0</v>
      </c>
      <c r="E91" s="7" t="s">
        <v>0</v>
      </c>
      <c r="F91" s="7" t="s">
        <v>0</v>
      </c>
    </row>
    <row r="92" spans="2:6" s="4" customFormat="1" x14ac:dyDescent="0.2">
      <c r="B92" s="3" t="s">
        <v>198</v>
      </c>
      <c r="C92" s="7">
        <v>284278472</v>
      </c>
      <c r="D92" s="7">
        <v>284278472</v>
      </c>
      <c r="E92" s="7">
        <v>11367208</v>
      </c>
      <c r="F92" s="7">
        <v>11367208</v>
      </c>
    </row>
    <row r="93" spans="2:6" s="4" customFormat="1" x14ac:dyDescent="0.2">
      <c r="B93" s="3" t="s">
        <v>199</v>
      </c>
      <c r="C93" s="7">
        <f t="shared" ref="C93:F93" si="15">SUM(C94:C97)</f>
        <v>918562</v>
      </c>
      <c r="D93" s="7">
        <f t="shared" si="15"/>
        <v>918562</v>
      </c>
      <c r="E93" s="7">
        <f t="shared" si="15"/>
        <v>32758377</v>
      </c>
      <c r="F93" s="7">
        <f t="shared" si="15"/>
        <v>32758377</v>
      </c>
    </row>
    <row r="94" spans="2:6" s="4" customFormat="1" x14ac:dyDescent="0.2">
      <c r="B94" s="3" t="s">
        <v>200</v>
      </c>
      <c r="C94" s="7" t="s">
        <v>0</v>
      </c>
      <c r="D94" s="7" t="s">
        <v>0</v>
      </c>
      <c r="E94" s="7" t="s">
        <v>0</v>
      </c>
      <c r="F94" s="7" t="s">
        <v>0</v>
      </c>
    </row>
    <row r="95" spans="2:6" s="4" customFormat="1" x14ac:dyDescent="0.2">
      <c r="B95" s="3" t="s">
        <v>201</v>
      </c>
      <c r="C95" s="7" t="s">
        <v>0</v>
      </c>
      <c r="D95" s="7" t="s">
        <v>0</v>
      </c>
      <c r="E95" s="7">
        <v>32758377</v>
      </c>
      <c r="F95" s="7">
        <v>32758377</v>
      </c>
    </row>
    <row r="96" spans="2:6" s="4" customFormat="1" x14ac:dyDescent="0.2">
      <c r="B96" s="3" t="s">
        <v>202</v>
      </c>
      <c r="C96" s="7" t="s">
        <v>0</v>
      </c>
      <c r="D96" s="7" t="s">
        <v>0</v>
      </c>
      <c r="E96" s="7" t="s">
        <v>0</v>
      </c>
      <c r="F96" s="7" t="s">
        <v>0</v>
      </c>
    </row>
    <row r="97" spans="2:6" s="4" customFormat="1" x14ac:dyDescent="0.2">
      <c r="B97" s="3" t="s">
        <v>203</v>
      </c>
      <c r="C97" s="7">
        <v>918562</v>
      </c>
      <c r="D97" s="7">
        <v>918562</v>
      </c>
      <c r="E97" s="7" t="s">
        <v>0</v>
      </c>
      <c r="F97" s="7" t="s">
        <v>0</v>
      </c>
    </row>
    <row r="98" spans="2:6" s="4" customFormat="1" x14ac:dyDescent="0.2">
      <c r="B98" s="3" t="s">
        <v>204</v>
      </c>
      <c r="C98" s="7">
        <f t="shared" ref="C98:F98" si="16">C87+C88-C93</f>
        <v>8421903493</v>
      </c>
      <c r="D98" s="7">
        <f t="shared" si="16"/>
        <v>8421903493</v>
      </c>
      <c r="E98" s="7">
        <f t="shared" si="16"/>
        <v>17790789024</v>
      </c>
      <c r="F98" s="7">
        <f t="shared" si="16"/>
        <v>17790789024</v>
      </c>
    </row>
    <row r="99" spans="2:6" s="4" customFormat="1" x14ac:dyDescent="0.2">
      <c r="B99" s="3" t="s">
        <v>205</v>
      </c>
      <c r="C99" s="7">
        <v>2154973865</v>
      </c>
      <c r="D99" s="7">
        <v>2154973865</v>
      </c>
      <c r="E99" s="7">
        <v>4332232014</v>
      </c>
      <c r="F99" s="7">
        <v>4332232014</v>
      </c>
    </row>
    <row r="100" spans="2:6" s="4" customFormat="1" x14ac:dyDescent="0.2">
      <c r="B100" s="3" t="s">
        <v>206</v>
      </c>
      <c r="C100" s="7">
        <f t="shared" ref="C100:F100" si="17">C98-C99</f>
        <v>6266929628</v>
      </c>
      <c r="D100" s="7">
        <f t="shared" si="17"/>
        <v>6266929628</v>
      </c>
      <c r="E100" s="7">
        <f t="shared" si="17"/>
        <v>13458557010</v>
      </c>
      <c r="F100" s="7">
        <f t="shared" si="17"/>
        <v>13458557010</v>
      </c>
    </row>
    <row r="101" spans="2:6" s="4" customFormat="1" x14ac:dyDescent="0.2">
      <c r="B101" s="3" t="s">
        <v>207</v>
      </c>
      <c r="C101" s="7" t="s">
        <v>0</v>
      </c>
      <c r="D101" s="7" t="s">
        <v>0</v>
      </c>
      <c r="E101" s="7" t="s">
        <v>0</v>
      </c>
      <c r="F101" s="7" t="s">
        <v>0</v>
      </c>
    </row>
    <row r="102" spans="2:6" s="4" customFormat="1" x14ac:dyDescent="0.2">
      <c r="B102" s="3" t="s">
        <v>208</v>
      </c>
      <c r="C102" s="9" t="s">
        <v>212</v>
      </c>
      <c r="D102" s="9" t="s">
        <v>212</v>
      </c>
      <c r="E102" s="9" t="s">
        <v>213</v>
      </c>
      <c r="F102" s="9" t="s">
        <v>213</v>
      </c>
    </row>
    <row r="103" spans="2:6" s="4" customFormat="1" x14ac:dyDescent="0.2">
      <c r="B103" s="3" t="s">
        <v>209</v>
      </c>
      <c r="C103" s="9" t="s">
        <v>212</v>
      </c>
      <c r="D103" s="9" t="s">
        <v>212</v>
      </c>
      <c r="E103" s="9" t="s">
        <v>213</v>
      </c>
      <c r="F103" s="9" t="s">
        <v>213</v>
      </c>
    </row>
    <row r="108" spans="2:6" x14ac:dyDescent="0.2">
      <c r="C108" s="6"/>
      <c r="D108" s="6"/>
      <c r="E108" s="6"/>
      <c r="F108" s="6"/>
    </row>
  </sheetData>
  <mergeCells count="6">
    <mergeCell ref="E9"/>
    <mergeCell ref="F9"/>
    <mergeCell ref="C8:D8"/>
    <mergeCell ref="C9"/>
    <mergeCell ref="D9"/>
    <mergeCell ref="E8:F8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46:D103 E46:F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대차대조표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dcterms:created xsi:type="dcterms:W3CDTF">2013-09-10T06:29:06Z</dcterms:created>
  <dcterms:modified xsi:type="dcterms:W3CDTF">2013-09-11T23:38:45Z</dcterms:modified>
</cp:coreProperties>
</file>