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손익계산서!$B$2:$L$127</definedName>
    <definedName name="_xlnm.Print_Area" localSheetId="0">재무상태표!$B$2:$J$296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J216" i="3" l="1"/>
  <c r="H216" i="3"/>
  <c r="I210" i="3"/>
  <c r="G210" i="3"/>
  <c r="L108" i="10" l="1"/>
  <c r="J108" i="10"/>
  <c r="L101" i="10"/>
  <c r="J101" i="10"/>
  <c r="J12" i="10" l="1"/>
  <c r="L55" i="10" l="1"/>
  <c r="J55" i="10"/>
  <c r="L62" i="10"/>
  <c r="L29" i="10"/>
  <c r="J29" i="10"/>
  <c r="G252" i="3" l="1"/>
  <c r="G169" i="3"/>
  <c r="H253" i="3"/>
  <c r="J170" i="3"/>
  <c r="H170" i="3"/>
  <c r="I137" i="3"/>
  <c r="G137" i="3"/>
  <c r="I223" i="3" l="1"/>
  <c r="G223" i="3"/>
  <c r="I70" i="3"/>
  <c r="G70" i="3"/>
  <c r="J253" i="3" l="1"/>
  <c r="H227" i="3" l="1"/>
  <c r="G76" i="3"/>
  <c r="I76" i="3"/>
  <c r="G181" i="3" l="1"/>
  <c r="I181" i="3"/>
  <c r="J62" i="10" l="1"/>
  <c r="L44" i="10"/>
  <c r="J44" i="10"/>
  <c r="L39" i="10"/>
  <c r="J39" i="10"/>
  <c r="L71" i="10"/>
  <c r="J71" i="10"/>
  <c r="J124" i="10" l="1"/>
  <c r="J121" i="10"/>
  <c r="J117" i="10"/>
  <c r="J115" i="10"/>
  <c r="J113" i="10"/>
  <c r="J110" i="10"/>
  <c r="J106" i="10"/>
  <c r="J77" i="10"/>
  <c r="J74" i="10"/>
  <c r="J67" i="10"/>
  <c r="J49" i="10"/>
  <c r="J41" i="10"/>
  <c r="J34" i="10"/>
  <c r="J22" i="10"/>
  <c r="L124" i="10"/>
  <c r="L121" i="10"/>
  <c r="L117" i="10"/>
  <c r="L115" i="10"/>
  <c r="L113" i="10"/>
  <c r="L110" i="10"/>
  <c r="L106" i="10"/>
  <c r="L77" i="10"/>
  <c r="L74" i="10"/>
  <c r="L67" i="10"/>
  <c r="L49" i="10"/>
  <c r="L41" i="10"/>
  <c r="L34" i="10"/>
  <c r="L22" i="10"/>
  <c r="L12" i="10"/>
  <c r="L105" i="10" l="1"/>
  <c r="J105" i="10"/>
  <c r="J112" i="10"/>
  <c r="L112" i="10"/>
  <c r="L11" i="10"/>
  <c r="J11" i="10"/>
  <c r="J48" i="10"/>
  <c r="L48" i="10"/>
  <c r="I28" i="3"/>
  <c r="G28" i="3"/>
  <c r="I22" i="3"/>
  <c r="J285" i="3"/>
  <c r="H285" i="3"/>
  <c r="J242" i="3"/>
  <c r="H242" i="3"/>
  <c r="H288" i="3"/>
  <c r="H282" i="3"/>
  <c r="H280" i="3"/>
  <c r="H277" i="3" s="1"/>
  <c r="H275" i="3"/>
  <c r="H266" i="3"/>
  <c r="H254" i="3"/>
  <c r="H251" i="3"/>
  <c r="H246" i="3"/>
  <c r="H239" i="3"/>
  <c r="G232" i="3"/>
  <c r="H231" i="3" s="1"/>
  <c r="G221" i="3"/>
  <c r="H213" i="3"/>
  <c r="G204" i="3"/>
  <c r="G195" i="3"/>
  <c r="H172" i="3"/>
  <c r="H167" i="3"/>
  <c r="H163" i="3"/>
  <c r="H159" i="3"/>
  <c r="H156" i="3"/>
  <c r="G150" i="3"/>
  <c r="G147" i="3" s="1"/>
  <c r="G143" i="3"/>
  <c r="G134" i="3"/>
  <c r="G132" i="3" s="1"/>
  <c r="G129" i="3"/>
  <c r="G126" i="3" s="1"/>
  <c r="H117" i="3"/>
  <c r="H116" i="3" s="1"/>
  <c r="G112" i="3"/>
  <c r="G107" i="3" s="1"/>
  <c r="H106" i="3" s="1"/>
  <c r="H103" i="3"/>
  <c r="G94" i="3"/>
  <c r="H93" i="3" s="1"/>
  <c r="G89" i="3"/>
  <c r="G86" i="3"/>
  <c r="H74" i="3"/>
  <c r="H73" i="3" s="1"/>
  <c r="G68" i="3"/>
  <c r="G65" i="3"/>
  <c r="G62" i="3"/>
  <c r="H51" i="3"/>
  <c r="G37" i="3"/>
  <c r="G31" i="3"/>
  <c r="G24" i="3"/>
  <c r="G22" i="3"/>
  <c r="G18" i="3"/>
  <c r="H13" i="3" s="1"/>
  <c r="J175" i="3"/>
  <c r="I162" i="3"/>
  <c r="G193" i="3" l="1"/>
  <c r="H179" i="3" s="1"/>
  <c r="H178" i="3" s="1"/>
  <c r="H229" i="3"/>
  <c r="H85" i="3"/>
  <c r="H81" i="3" s="1"/>
  <c r="H125" i="3"/>
  <c r="L104" i="10"/>
  <c r="L120" i="10" s="1"/>
  <c r="L123" i="10" s="1"/>
  <c r="L127" i="10" s="1"/>
  <c r="J104" i="10"/>
  <c r="J120" i="10" s="1"/>
  <c r="J123" i="10" s="1"/>
  <c r="J127" i="10" s="1"/>
  <c r="H250" i="3"/>
  <c r="G27" i="3"/>
  <c r="H61" i="3"/>
  <c r="H220" i="3"/>
  <c r="H215" i="3" s="1"/>
  <c r="H67" i="3"/>
  <c r="H295" i="3"/>
  <c r="H142" i="3"/>
  <c r="H124" i="3" l="1"/>
  <c r="H50" i="3"/>
  <c r="H21" i="3"/>
  <c r="H12" i="3" s="1"/>
  <c r="H273" i="3"/>
  <c r="H296" i="3" s="1"/>
  <c r="I52" i="3"/>
  <c r="I48" i="3"/>
  <c r="I158" i="3"/>
  <c r="I155" i="3"/>
  <c r="I118" i="3"/>
  <c r="I105" i="3"/>
  <c r="I19" i="3"/>
  <c r="H176" i="3" l="1"/>
  <c r="H297" i="3" s="1"/>
  <c r="J280" i="3"/>
  <c r="J246" i="3"/>
  <c r="J288" i="3"/>
  <c r="J282" i="3"/>
  <c r="J277" i="3"/>
  <c r="J275" i="3"/>
  <c r="J266" i="3"/>
  <c r="J254" i="3"/>
  <c r="J251" i="3"/>
  <c r="J239" i="3"/>
  <c r="I232" i="3"/>
  <c r="J231" i="3" s="1"/>
  <c r="I221" i="3"/>
  <c r="J213" i="3"/>
  <c r="I204" i="3"/>
  <c r="I195" i="3"/>
  <c r="J172" i="3"/>
  <c r="J167" i="3"/>
  <c r="J163" i="3"/>
  <c r="J159" i="3"/>
  <c r="J156" i="3"/>
  <c r="I150" i="3"/>
  <c r="I147" i="3" s="1"/>
  <c r="I143" i="3"/>
  <c r="I134" i="3"/>
  <c r="I132" i="3" s="1"/>
  <c r="I129" i="3"/>
  <c r="I126" i="3" s="1"/>
  <c r="J117" i="3"/>
  <c r="J116" i="3" s="1"/>
  <c r="I112" i="3"/>
  <c r="I107" i="3" s="1"/>
  <c r="J106" i="3" s="1"/>
  <c r="J103" i="3"/>
  <c r="I94" i="3"/>
  <c r="J93" i="3" s="1"/>
  <c r="I89" i="3"/>
  <c r="I86" i="3"/>
  <c r="J74" i="3"/>
  <c r="J73" i="3" s="1"/>
  <c r="I68" i="3"/>
  <c r="I65" i="3"/>
  <c r="I62" i="3"/>
  <c r="J51" i="3"/>
  <c r="I37" i="3"/>
  <c r="I31" i="3"/>
  <c r="I27" i="3" s="1"/>
  <c r="I24" i="3"/>
  <c r="I18" i="3"/>
  <c r="J13" i="3" s="1"/>
  <c r="J125" i="3" l="1"/>
  <c r="J21" i="3"/>
  <c r="J12" i="3" s="1"/>
  <c r="J61" i="3"/>
  <c r="J85" i="3"/>
  <c r="J295" i="3"/>
  <c r="J250" i="3"/>
  <c r="I193" i="3"/>
  <c r="J81" i="3"/>
  <c r="J67" i="3"/>
  <c r="J50" i="3" s="1"/>
  <c r="J142" i="3"/>
  <c r="J220" i="3"/>
  <c r="J229" i="3"/>
  <c r="J215" i="3"/>
  <c r="K164" i="2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N163" i="2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J124" i="3" l="1"/>
  <c r="P152" i="2"/>
  <c r="J78" i="2"/>
  <c r="K37" i="2"/>
  <c r="P107" i="2"/>
  <c r="P36" i="2"/>
  <c r="N139" i="2"/>
  <c r="L152" i="2"/>
  <c r="J176" i="3"/>
  <c r="J179" i="3"/>
  <c r="J178" i="3" s="1"/>
  <c r="J273" i="3" s="1"/>
  <c r="J296" i="3" s="1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P13" i="2"/>
  <c r="P198" i="2" l="1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J297" i="3"/>
  <c r="J13" i="2"/>
  <c r="J107" i="2"/>
  <c r="J198" i="2" l="1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<sst xmlns="http://schemas.openxmlformats.org/spreadsheetml/2006/main" count="2915" uniqueCount="687">
  <si>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</si>
  <si>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</si>
  <si>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</si>
  <si>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</si>
  <si>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</si>
  <si>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</si>
  <si>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</si>
  <si>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</si>
  <si>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</si>
  <si>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</si>
  <si>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</si>
  <si>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</si>
  <si>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</si>
  <si>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</si>
  <si>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</si>
  <si>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</si>
  <si>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</si>
  <si>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</si>
  <si>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</si>
  <si>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</si>
  <si>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</si>
  <si>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</si>
  <si>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</si>
  <si>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</si>
  <si>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</si>
  <si>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</si>
  <si>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</si>
  <si>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</si>
  <si>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</si>
  <si>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</si>
  <si>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</si>
  <si>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</si>
  <si>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</si>
  <si>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</si>
  <si>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</si>
  <si>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</si>
  <si>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</si>
  <si>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</si>
  <si>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</si>
  <si>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</si>
  <si>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</si>
  <si>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</si>
  <si>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</si>
  <si>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</si>
  <si>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</si>
  <si>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</si>
  <si>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</si>
  <si>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</si>
  <si>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</si>
  <si>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</si>
  <si>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</si>
  <si>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</si>
  <si>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</si>
  <si>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</si>
  <si>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</si>
  <si>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</si>
  <si>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</si>
  <si>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</si>
  <si>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</si>
  <si>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</si>
  <si>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</si>
  <si>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</si>
  <si>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</si>
  <si>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</si>
  <si>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</si>
  <si>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</si>
  <si>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</si>
  <si>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</si>
  <si>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</si>
  <si>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</si>
  <si>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</si>
  <si>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</si>
  <si>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</si>
  <si>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</si>
  <si>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</si>
  <si>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</si>
  <si>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</si>
  <si>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</si>
  <si>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</si>
  <si>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</si>
  <si>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</si>
  <si>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</si>
  <si>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</si>
  <si>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</si>
  <si>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</si>
  <si>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</si>
  <si>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</si>
  <si>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</si>
  <si>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</si>
  <si>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</si>
  <si>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</si>
  <si>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</si>
  <si>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</si>
  <si>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</si>
  <si>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</si>
  <si>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</si>
  <si>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</si>
  <si>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</si>
  <si>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</si>
  <si>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</si>
  <si>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</si>
  <si>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</si>
  <si>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</si>
  <si>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</si>
  <si>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</si>
  <si>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</si>
  <si>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</si>
  <si>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</si>
  <si>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</si>
  <si>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</si>
  <si>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</si>
  <si>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</si>
  <si>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</si>
  <si>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</si>
  <si>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</si>
  <si>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</si>
  <si>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</si>
  <si>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</si>
  <si>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</si>
  <si>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</si>
  <si>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</si>
  <si>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</si>
  <si>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</si>
  <si>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</si>
  <si>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</si>
  <si>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</si>
  <si>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</si>
  <si>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</si>
  <si>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</si>
  <si>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</si>
  <si>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</si>
  <si>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</si>
  <si>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</si>
  <si>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</si>
  <si>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</si>
  <si>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</si>
  <si>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</si>
  <si>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</si>
  <si>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</si>
  <si>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</si>
  <si>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</si>
  <si>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</si>
  <si>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</si>
  <si>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</si>
  <si>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</si>
  <si>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</si>
  <si>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</si>
  <si>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</si>
  <si>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</si>
  <si>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</si>
  <si>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</si>
  <si>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</si>
  <si>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</si>
  <si>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</si>
  <si>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</si>
  <si>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</si>
  <si>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</si>
  <si>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</si>
  <si>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</si>
  <si>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</si>
  <si>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</si>
  <si>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</si>
  <si>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</si>
  <si>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</si>
  <si>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</si>
  <si>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</si>
  <si>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</si>
  <si>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</si>
  <si>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</si>
  <si>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</si>
  <si>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</si>
  <si>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</si>
  <si>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</si>
  <si>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</si>
  <si>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</si>
  <si>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</si>
  <si>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</si>
  <si>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</si>
  <si>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</si>
  <si>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</si>
  <si>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</si>
  <si>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</si>
  <si>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</si>
  <si>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</si>
  <si>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</si>
  <si>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</si>
  <si>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</si>
  <si>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</si>
  <si>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</si>
  <si>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</si>
  <si>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</si>
  <si>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</si>
  <si>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</si>
  <si>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</si>
  <si>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</si>
  <si>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</si>
  <si>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</si>
  <si>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</si>
  <si>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</si>
  <si>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</si>
  <si>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</si>
  <si>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</si>
  <si>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</si>
  <si>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</si>
  <si>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</si>
  <si>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</si>
  <si>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</si>
  <si>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</si>
  <si>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</si>
  <si>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</si>
  <si>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</si>
  <si>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</si>
  <si>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</si>
  <si>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</si>
  <si>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</si>
  <si>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</si>
  <si>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</si>
  <si>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</si>
  <si>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</si>
  <si>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</si>
  <si>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</si>
  <si>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</si>
  <si>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</si>
  <si>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</si>
  <si>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</si>
  <si>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</si>
  <si>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</si>
  <si>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</si>
  <si>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</si>
  <si>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</si>
  <si>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</si>
  <si>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</si>
  <si>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</si>
  <si>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</si>
  <si>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</si>
  <si>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</si>
  <si>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</si>
  <si>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</si>
  <si>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</si>
  <si>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</si>
  <si>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</si>
  <si>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</si>
  <si>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</si>
  <si>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</si>
  <si>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</si>
  <si>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</si>
  <si>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</si>
  <si>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</si>
  <si>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</si>
  <si>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</si>
  <si>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</si>
  <si>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</si>
  <si>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</si>
  <si>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</si>
  <si>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</si>
  <si>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</si>
  <si>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</si>
  <si>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</si>
  <si>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</si>
  <si>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</si>
  <si>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</si>
  <si>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</si>
  <si>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</si>
  <si>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</si>
  <si>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</si>
  <si>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</si>
  <si>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</si>
  <si>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</si>
  <si>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</si>
  <si>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</si>
  <si>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</si>
  <si>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</si>
  <si>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</si>
  <si>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</si>
  <si>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</si>
  <si>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</si>
  <si>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</si>
  <si>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</si>
  <si>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</si>
  <si>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</si>
  <si>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</si>
  <si>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</si>
  <si>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</si>
  <si>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</si>
  <si>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</si>
  <si>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</si>
  <si>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</si>
  <si>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</si>
  <si>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</si>
  <si>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</si>
  <si>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</si>
  <si>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</si>
  <si>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</si>
  <si>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</si>
  <si>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</si>
  <si>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</si>
  <si>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</si>
  <si>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</si>
  <si>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</si>
  <si>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</si>
  <si>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</si>
  <si>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</si>
  <si>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</si>
  <si>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</si>
  <si>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</si>
  <si>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 xml:space="preserve">계  정  과   목  </t>
  </si>
  <si>
    <t>자       산</t>
  </si>
  <si>
    <t>Ⅰ.현금및예치금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</si>
  <si>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</si>
  <si>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</si>
  <si>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</si>
  <si>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</si>
  <si>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</si>
  <si>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</si>
  <si>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</si>
  <si>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</si>
  <si>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</si>
  <si>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</si>
  <si>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</si>
  <si>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</si>
  <si>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</si>
  <si>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</si>
  <si>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</si>
  <si>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</si>
  <si>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</si>
  <si>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</si>
  <si>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</si>
  <si>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</si>
  <si>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</si>
  <si>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</si>
  <si>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</si>
  <si>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</si>
  <si>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</si>
  <si>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</si>
  <si>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</si>
  <si>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</si>
  <si>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</si>
  <si>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</si>
  <si>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</si>
  <si>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</si>
  <si>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</si>
  <si>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</si>
  <si>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</si>
  <si>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</si>
  <si>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</si>
  <si>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</si>
  <si>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</si>
  <si>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</si>
  <si>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</si>
  <si>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</si>
  <si>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</si>
  <si>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</si>
  <si>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</si>
  <si>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</si>
  <si>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</si>
  <si>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</si>
  <si>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</si>
  <si>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</si>
  <si>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</si>
  <si>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Ⅴ.유형자산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</si>
  <si>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</si>
  <si>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</si>
  <si>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</si>
  <si>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</si>
  <si>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</si>
  <si>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</si>
  <si>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Ⅵ.무형자산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</si>
  <si>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</si>
  <si>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</si>
  <si>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</si>
  <si>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</si>
  <si>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</si>
  <si>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</si>
  <si>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Ⅷ.기타자산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</si>
  <si>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</si>
  <si>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</si>
  <si>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</si>
  <si>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</si>
  <si>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</si>
  <si>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</si>
  <si>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</si>
  <si>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</si>
  <si>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</si>
  <si>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</si>
  <si>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</si>
  <si>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</si>
  <si>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</si>
  <si>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</si>
  <si>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</si>
  <si>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</si>
  <si>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</si>
  <si>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</si>
  <si>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</si>
  <si>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</si>
  <si>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</si>
  <si>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</si>
  <si>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다.선급금</t>
  </si>
  <si>
    <t>1) 채권경과이자</t>
  </si>
  <si>
    <t>2) 기타선급금</t>
  </si>
  <si>
    <t>라.선급비용</t>
  </si>
  <si>
    <t>1) 선급이자</t>
  </si>
  <si>
    <t>2) 선급보험료</t>
  </si>
  <si>
    <t>3) 기타선급비용</t>
  </si>
  <si>
    <t>1) 임차보증금</t>
  </si>
  <si>
    <t>2) 회원보증금</t>
  </si>
  <si>
    <t>3) 기타보증금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</si>
  <si>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</si>
  <si>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</si>
  <si>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</si>
  <si>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</si>
  <si>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</si>
  <si>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</si>
  <si>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</si>
  <si>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</si>
  <si>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</si>
  <si>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</si>
  <si>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</si>
  <si>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</si>
  <si>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</si>
  <si>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</si>
  <si>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</si>
  <si>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</si>
  <si>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</si>
  <si>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</si>
  <si>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</si>
  <si>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</si>
  <si>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</si>
  <si>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</si>
  <si>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</si>
  <si>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</si>
  <si>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</si>
  <si>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</si>
  <si>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</si>
  <si>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</si>
  <si>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</si>
  <si>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</si>
  <si>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</si>
  <si>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</si>
  <si>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</si>
  <si>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</si>
  <si>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</si>
  <si>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</si>
  <si>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</si>
  <si>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</si>
  <si>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가.미지급채무</t>
  </si>
  <si>
    <t>1) 미지급채무-전자금융</t>
  </si>
  <si>
    <t>나.미지급금</t>
  </si>
  <si>
    <t>다.미지급비용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</si>
  <si>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</si>
  <si>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</si>
  <si>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</si>
  <si>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</si>
  <si>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</si>
  <si>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</si>
  <si>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</si>
  <si>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</si>
  <si>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</si>
  <si>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</si>
  <si>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부     채     총     계</t>
  </si>
  <si>
    <t>자본</t>
  </si>
  <si>
    <t>Ⅰ.자본금</t>
  </si>
  <si>
    <t>가.보통주자본금</t>
  </si>
  <si>
    <t>Ⅱ.자본잉여금</t>
  </si>
  <si>
    <t>가.주식발행초과금</t>
  </si>
  <si>
    <t>나.자기주식처분이익</t>
  </si>
  <si>
    <t>다.기타자본잉여금</t>
  </si>
  <si>
    <t>1) 기타자본잉여금</t>
  </si>
  <si>
    <t>Ⅲ.자본조정</t>
  </si>
  <si>
    <t>가.자기주식</t>
  </si>
  <si>
    <t>Ⅳ.기타포괄손익 누계액</t>
  </si>
  <si>
    <t>가.매도가능금융상품평가손익</t>
  </si>
  <si>
    <t>Ⅴ.이익잉여금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</si>
  <si>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</si>
  <si>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</si>
  <si>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</si>
  <si>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</si>
  <si>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</si>
  <si>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</si>
  <si>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</si>
  <si>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</si>
  <si>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</si>
  <si>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</si>
  <si>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</si>
  <si>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</si>
  <si>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>재   무   상   태   표</t>
    <phoneticPr fontId="12" type="noConversion"/>
  </si>
  <si>
    <t>나.당기손익인식지정금융자산</t>
    <phoneticPr fontId="12" type="noConversion"/>
  </si>
  <si>
    <t>3) 대차거래이행보증금</t>
    <phoneticPr fontId="12" type="noConversion"/>
  </si>
  <si>
    <t>4) 장내파생상품거래예치금</t>
    <phoneticPr fontId="12" type="noConversion"/>
  </si>
  <si>
    <t>5) 유통금융차주담보금</t>
    <phoneticPr fontId="12" type="noConversion"/>
  </si>
  <si>
    <t>6) 유통금융담보금</t>
    <phoneticPr fontId="12" type="noConversion"/>
  </si>
  <si>
    <t>7) 특정예금등</t>
    <phoneticPr fontId="12" type="noConversion"/>
  </si>
  <si>
    <t>8) 기타예치금</t>
    <phoneticPr fontId="12" type="noConversion"/>
  </si>
  <si>
    <t>1) 투자자예탁금별도예치금(신탁)</t>
    <phoneticPr fontId="12" type="noConversion"/>
  </si>
  <si>
    <t>(이연대출부대수익)</t>
    <phoneticPr fontId="12" type="noConversion"/>
  </si>
  <si>
    <t>8) 외화증권</t>
    <phoneticPr fontId="12" type="noConversion"/>
  </si>
  <si>
    <t>7) 집합투자증권</t>
    <phoneticPr fontId="12" type="noConversion"/>
  </si>
  <si>
    <t>3) 미수배당금</t>
    <phoneticPr fontId="12" type="noConversion"/>
  </si>
  <si>
    <t>4) 기타미수수익</t>
    <phoneticPr fontId="12" type="noConversion"/>
  </si>
  <si>
    <t>(현재가치할인차금)</t>
    <phoneticPr fontId="12" type="noConversion"/>
  </si>
  <si>
    <t>2) 파생결합증권</t>
    <phoneticPr fontId="12" type="noConversion"/>
  </si>
  <si>
    <t>① 파생결합증권</t>
    <phoneticPr fontId="12" type="noConversion"/>
  </si>
  <si>
    <t>2) 장외파생상품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</si>
  <si>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</si>
  <si>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</si>
  <si>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</si>
  <si>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</si>
  <si>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</si>
  <si>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</si>
  <si>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</si>
  <si>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</si>
  <si>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</si>
  <si>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</si>
  <si>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</si>
  <si>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</si>
  <si>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</si>
  <si>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</si>
  <si>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</si>
  <si>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</si>
  <si>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</si>
  <si>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</si>
  <si>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</si>
  <si>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</si>
  <si>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</si>
  <si>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</si>
  <si>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</si>
  <si>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</si>
  <si>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</si>
  <si>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</si>
  <si>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</si>
  <si>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</si>
  <si>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</si>
  <si>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</si>
  <si>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</si>
  <si>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</si>
  <si>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</si>
  <si>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</si>
  <si>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</si>
  <si>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</si>
  <si>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</si>
  <si>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</si>
  <si>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</si>
  <si>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</si>
  <si>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</si>
  <si>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마.선수수익</t>
    <phoneticPr fontId="12" type="noConversion"/>
  </si>
  <si>
    <t>바.제세금예수금</t>
    <phoneticPr fontId="12" type="noConversion"/>
  </si>
  <si>
    <t>사.기타의 기타부채</t>
    <phoneticPr fontId="12" type="noConversion"/>
  </si>
  <si>
    <t>아.현재가치조정차금</t>
    <phoneticPr fontId="12" type="noConversion"/>
  </si>
  <si>
    <t>라.선수금</t>
    <phoneticPr fontId="12" type="noConversion"/>
  </si>
  <si>
    <t>ⅩⅠ.총   포   괄   이   익</t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</si>
  <si>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</si>
  <si>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</si>
  <si>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</si>
  <si>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</si>
  <si>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</si>
  <si>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2) 기업어음증권(CP)차입금</t>
    <phoneticPr fontId="12" type="noConversion"/>
  </si>
  <si>
    <t>가.자기주식처분손실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</si>
  <si>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</si>
  <si>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</si>
  <si>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</si>
  <si>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</si>
  <si>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</si>
  <si>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</si>
  <si>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</si>
  <si>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</si>
  <si>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</si>
  <si>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</si>
  <si>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</si>
  <si>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</si>
  <si>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</si>
  <si>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</si>
  <si>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1) 수탁수수료</t>
  </si>
  <si>
    <t>Ⅱ.영업비용</t>
  </si>
  <si>
    <t>4) 기타유형자산</t>
    <phoneticPr fontId="12" type="noConversion"/>
  </si>
  <si>
    <t>5) 감가상각누계액</t>
    <phoneticPr fontId="12" type="noConversion"/>
  </si>
  <si>
    <t>3) 건설중인자산</t>
    <phoneticPr fontId="12" type="noConversion"/>
  </si>
  <si>
    <t>가.마일리지충당부채</t>
    <phoneticPr fontId="12" type="noConversion"/>
  </si>
  <si>
    <t>나.위험회피파생상품평가손익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</si>
  <si>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</si>
  <si>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</si>
  <si>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</si>
  <si>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5) 매도가능증권처분이익</t>
    <phoneticPr fontId="12" type="noConversion"/>
  </si>
  <si>
    <t>3) 투자자문수수료</t>
    <phoneticPr fontId="12" type="noConversion"/>
  </si>
  <si>
    <t>4) 투자일임수수료</t>
    <phoneticPr fontId="12" type="noConversion"/>
  </si>
  <si>
    <t>5) 기타수수료비용</t>
    <phoneticPr fontId="12" type="noConversion"/>
  </si>
  <si>
    <t>1) 대손상각비</t>
    <phoneticPr fontId="12" type="noConversion"/>
  </si>
  <si>
    <t>나.무형자산관련비용</t>
    <phoneticPr fontId="12" type="noConversion"/>
  </si>
  <si>
    <t>1) 무형자산손상차손</t>
    <phoneticPr fontId="12" type="noConversion"/>
  </si>
  <si>
    <t>다.기타영업외비용</t>
    <phoneticPr fontId="12" type="noConversion"/>
  </si>
  <si>
    <t>1) 기부금</t>
    <phoneticPr fontId="12" type="noConversion"/>
  </si>
  <si>
    <t>2) 기타(잡손실)</t>
    <phoneticPr fontId="12" type="noConversion"/>
  </si>
  <si>
    <t>Ⅵ.법인세차감전순이익</t>
    <phoneticPr fontId="12" type="noConversion"/>
  </si>
  <si>
    <t>Ⅶ.법인세비용</t>
    <phoneticPr fontId="12" type="noConversion"/>
  </si>
  <si>
    <t>Ⅷ.당기순이익</t>
    <phoneticPr fontId="12" type="noConversion"/>
  </si>
  <si>
    <t>가.매도가능증권평가이익(손실)</t>
    <phoneticPr fontId="12" type="noConversion"/>
  </si>
  <si>
    <t>6) 당기손익인식지정 금융자산평가이익</t>
    <phoneticPr fontId="12" type="noConversion"/>
  </si>
  <si>
    <t>바.외환거래이익</t>
    <phoneticPr fontId="49" type="noConversion"/>
  </si>
  <si>
    <t>마.대출채권관련이익</t>
    <phoneticPr fontId="49" type="noConversion"/>
  </si>
  <si>
    <t>1) 대출채권평가손실</t>
    <phoneticPr fontId="49" type="noConversion"/>
  </si>
  <si>
    <t>2) 대손상각비</t>
    <phoneticPr fontId="49" type="noConversion"/>
  </si>
  <si>
    <t>3) 기타</t>
    <phoneticPr fontId="49" type="noConversion"/>
  </si>
  <si>
    <t>4) 기타매도가능증권</t>
    <phoneticPr fontId="12" type="noConversion"/>
  </si>
  <si>
    <t>나.연차충당부채 (미지급비용)</t>
    <phoneticPr fontId="12" type="noConversion"/>
  </si>
  <si>
    <t>3) 기타차입금</t>
    <phoneticPr fontId="12" type="noConversion"/>
  </si>
  <si>
    <t>1) 위탁자예수금(원화)</t>
    <phoneticPr fontId="12" type="noConversion"/>
  </si>
  <si>
    <t>2) 위탁자예수금(외화)</t>
    <phoneticPr fontId="12" type="noConversion"/>
  </si>
  <si>
    <t>3) 장내파생상품거래예수금</t>
    <phoneticPr fontId="12" type="noConversion"/>
  </si>
  <si>
    <t>4) 청약자예수금</t>
    <phoneticPr fontId="12" type="noConversion"/>
  </si>
  <si>
    <t>5) 집합투자증권투자자예수금</t>
    <phoneticPr fontId="12" type="noConversion"/>
  </si>
  <si>
    <t>6) 기타예수금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</si>
  <si>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</si>
  <si>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</si>
  <si>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</si>
  <si>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</si>
  <si>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</si>
  <si>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Ⅲ.헤지목적파생상품부채</t>
    <phoneticPr fontId="12" type="noConversion"/>
  </si>
  <si>
    <t>가.헤지목적파생상품부채</t>
    <phoneticPr fontId="12" type="noConversion"/>
  </si>
  <si>
    <t>Ⅳ.차입부채</t>
    <phoneticPr fontId="12" type="noConversion"/>
  </si>
  <si>
    <t>Ⅴ.충당부채</t>
    <phoneticPr fontId="12" type="noConversion"/>
  </si>
  <si>
    <t>Ⅵ.이연법인세부채</t>
    <phoneticPr fontId="12" type="noConversion"/>
  </si>
  <si>
    <t>Ⅶ.당기법인세부채</t>
    <phoneticPr fontId="12" type="noConversion"/>
  </si>
  <si>
    <t>Ⅷ.기타부채</t>
    <phoneticPr fontId="12" type="noConversion"/>
  </si>
  <si>
    <t>3) 장내거래미수금(거래일)</t>
    <phoneticPr fontId="12" type="noConversion"/>
  </si>
  <si>
    <t>① 고객미수금</t>
    <phoneticPr fontId="12" type="noConversion"/>
  </si>
  <si>
    <t>② 한국거래소미수금</t>
    <phoneticPr fontId="12" type="noConversion"/>
  </si>
  <si>
    <t>5) 해외미수금</t>
    <phoneticPr fontId="12" type="noConversion"/>
  </si>
  <si>
    <t>나.금융상품평가및처분이익</t>
    <phoneticPr fontId="49" type="noConversion"/>
  </si>
  <si>
    <t>나.유가증권평가및처분손실</t>
    <phoneticPr fontId="49" type="noConversion"/>
  </si>
  <si>
    <t>다.파생상품평가및처분손실</t>
    <phoneticPr fontId="49" type="noConversion"/>
  </si>
  <si>
    <t>다.파생상품평가및처분이익</t>
    <phoneticPr fontId="49" type="noConversion"/>
  </si>
  <si>
    <t>마.대출채권평가및처분손실</t>
    <phoneticPr fontId="49" type="noConversion"/>
  </si>
  <si>
    <t>아.기타의영업비용</t>
    <phoneticPr fontId="12" type="noConversion"/>
  </si>
  <si>
    <t>9) 기타수수료수익</t>
    <phoneticPr fontId="49" type="noConversion"/>
  </si>
  <si>
    <t>8) 대리업무보수</t>
    <phoneticPr fontId="49" type="noConversion"/>
  </si>
  <si>
    <t>1) 대출채권매각이익</t>
    <phoneticPr fontId="49" type="noConversion"/>
  </si>
  <si>
    <t>(단위: 원)</t>
  </si>
  <si>
    <t>9) 정기예적금</t>
    <phoneticPr fontId="12" type="noConversion"/>
  </si>
  <si>
    <t>9) 기타당기손익인식증권</t>
    <phoneticPr fontId="12" type="noConversion"/>
  </si>
  <si>
    <t>② 장내파생상품거래분-신탁</t>
    <phoneticPr fontId="12" type="noConversion"/>
  </si>
  <si>
    <t>① 이자율관련</t>
    <phoneticPr fontId="12" type="noConversion"/>
  </si>
  <si>
    <t>② 상품관련</t>
    <phoneticPr fontId="12" type="noConversion"/>
  </si>
  <si>
    <t>4) 기타미수금</t>
    <phoneticPr fontId="12" type="noConversion"/>
  </si>
  <si>
    <t>① 투자조합</t>
    <phoneticPr fontId="12" type="noConversion"/>
  </si>
  <si>
    <t>② 손해배상공동기금</t>
    <phoneticPr fontId="12" type="noConversion"/>
  </si>
  <si>
    <t>Ⅶ.당기법인세자산</t>
    <phoneticPr fontId="12" type="noConversion"/>
  </si>
  <si>
    <t>1) 기타</t>
    <phoneticPr fontId="12" type="noConversion"/>
  </si>
  <si>
    <t>다. 파생상품자산</t>
    <phoneticPr fontId="12" type="noConversion"/>
  </si>
  <si>
    <t>② 청약자예수금-일반</t>
    <phoneticPr fontId="12" type="noConversion"/>
  </si>
  <si>
    <t>③ 기관운영차입금</t>
    <phoneticPr fontId="12" type="noConversion"/>
  </si>
  <si>
    <t>③ 상품관련</t>
    <phoneticPr fontId="12" type="noConversion"/>
  </si>
  <si>
    <t>1) 장내파생상품처분이익</t>
    <phoneticPr fontId="49" type="noConversion"/>
  </si>
  <si>
    <t>2) 장내파생상품평가이익</t>
    <phoneticPr fontId="49" type="noConversion"/>
  </si>
  <si>
    <t>3) 장외파생상품처분이익</t>
    <phoneticPr fontId="49" type="noConversion"/>
  </si>
  <si>
    <t>4) 장외파생상품평가이익</t>
    <phoneticPr fontId="49" type="noConversion"/>
  </si>
  <si>
    <t>1) 장내파생상품처분손실</t>
    <phoneticPr fontId="49" type="noConversion"/>
  </si>
  <si>
    <t>2) 장내파생상품평가손실</t>
    <phoneticPr fontId="49" type="noConversion"/>
  </si>
  <si>
    <t>3) 장외파생상품처분손실</t>
    <phoneticPr fontId="49" type="noConversion"/>
  </si>
  <si>
    <t>4) 장외파생상품평가손실</t>
    <phoneticPr fontId="49" type="noConversion"/>
  </si>
  <si>
    <t>6) 매도가능증권손상차손</t>
    <phoneticPr fontId="49" type="noConversion"/>
  </si>
  <si>
    <t>제14기 1분기  2012년 4월 1일부터 2012년 6월 30일까지</t>
    <phoneticPr fontId="12" type="noConversion"/>
  </si>
  <si>
    <t>4) 당기손익인식지정 금융자산처분이익</t>
    <phoneticPr fontId="49" type="noConversion"/>
  </si>
  <si>
    <t>2) 기타</t>
    <phoneticPr fontId="49" type="noConversion"/>
  </si>
  <si>
    <t>다.기타영업외수익</t>
    <phoneticPr fontId="49" type="noConversion"/>
  </si>
  <si>
    <t>나.무형자산관련수익</t>
    <phoneticPr fontId="49" type="noConversion"/>
  </si>
  <si>
    <t>1) 무형자산손상차손환입</t>
    <phoneticPr fontId="49" type="noConversion"/>
  </si>
  <si>
    <t>② 통화관련</t>
    <phoneticPr fontId="12" type="noConversion"/>
  </si>
  <si>
    <t>② 기타예수금-금지금</t>
    <phoneticPr fontId="12" type="noConversion"/>
  </si>
  <si>
    <t>3) 특수채</t>
    <phoneticPr fontId="12" type="noConversion"/>
  </si>
  <si>
    <t>바.사모사채</t>
    <phoneticPr fontId="12" type="noConversion"/>
  </si>
  <si>
    <t>사.기타대출채권</t>
    <phoneticPr fontId="12" type="noConversion"/>
  </si>
  <si>
    <t>아.대손충당금</t>
    <phoneticPr fontId="12" type="noConversion"/>
  </si>
  <si>
    <t>2) 보통예금</t>
    <phoneticPr fontId="12" type="noConversion"/>
  </si>
  <si>
    <t>3) 당좌예금</t>
    <phoneticPr fontId="12" type="noConversion"/>
  </si>
  <si>
    <t>4) 외화예금</t>
    <phoneticPr fontId="12" type="noConversion"/>
  </si>
  <si>
    <t>5) 기타예금</t>
    <phoneticPr fontId="12" type="noConversion"/>
  </si>
  <si>
    <t>마.보증금</t>
    <phoneticPr fontId="12" type="noConversion"/>
  </si>
  <si>
    <t>바.미회수채권</t>
    <phoneticPr fontId="12" type="noConversion"/>
  </si>
  <si>
    <t>사. 기타의 기타자산</t>
    <phoneticPr fontId="12" type="noConversion"/>
  </si>
  <si>
    <t>자.현재가치조정차금</t>
    <phoneticPr fontId="12" type="noConversion"/>
  </si>
  <si>
    <t>Ⅸ.기타포괄손익</t>
    <phoneticPr fontId="12" type="noConversion"/>
  </si>
  <si>
    <t>나.기타포괄손익법인세효과</t>
    <phoneticPr fontId="12" type="noConversion"/>
  </si>
  <si>
    <t>제14기 1분기말</t>
    <phoneticPr fontId="12" type="noConversion"/>
  </si>
  <si>
    <t>제13기말</t>
    <phoneticPr fontId="12" type="noConversion"/>
  </si>
  <si>
    <t>제14기 1분기</t>
    <phoneticPr fontId="12" type="noConversion"/>
  </si>
  <si>
    <t>제13기 1분기</t>
    <phoneticPr fontId="12" type="noConversion"/>
  </si>
  <si>
    <t>제14기 1분기   2012년 6월 30일 현재</t>
    <phoneticPr fontId="12" type="noConversion"/>
  </si>
  <si>
    <t>제13기            2012년 3월 31일 현재</t>
    <phoneticPr fontId="12" type="noConversion"/>
  </si>
  <si>
    <t>제13기 1분기  2011년 4월 1일부터 2011년 6월 30일까지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</si>
</sst>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40" applyNumberFormat="0" applyAlignment="0" applyProtection="0">
      <alignment vertical="center"/>
    </xf>
    <xf numFmtId="0" fontId="17" fillId="26" borderId="40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1" applyNumberFormat="0" applyFont="0" applyAlignment="0" applyProtection="0">
      <alignment vertical="center"/>
    </xf>
    <xf numFmtId="0" fontId="14" fillId="28" borderId="41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2" applyNumberFormat="0" applyAlignment="0" applyProtection="0">
      <alignment vertical="center"/>
    </xf>
    <xf numFmtId="0" fontId="21" fillId="30" borderId="42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31" borderId="40" applyNumberFormat="0" applyAlignment="0" applyProtection="0">
      <alignment vertical="center"/>
    </xf>
    <xf numFmtId="0" fontId="24" fillId="31" borderId="4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8" applyNumberFormat="0" applyAlignment="0" applyProtection="0">
      <alignment vertical="center"/>
    </xf>
    <xf numFmtId="0" fontId="30" fillId="26" borderId="48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0" borderId="4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40" applyNumberFormat="0" applyAlignment="0" applyProtection="0">
      <alignment vertical="center"/>
    </xf>
    <xf numFmtId="0" fontId="41" fillId="26" borderId="48" applyNumberFormat="0" applyAlignment="0" applyProtection="0">
      <alignment vertical="center"/>
    </xf>
    <xf numFmtId="0" fontId="42" fillId="26" borderId="40" applyNumberFormat="0" applyAlignment="0" applyProtection="0">
      <alignment vertical="center"/>
    </xf>
    <xf numFmtId="0" fontId="43" fillId="0" borderId="43" applyNumberFormat="0" applyFill="0" applyAlignment="0" applyProtection="0">
      <alignment vertical="center"/>
    </xf>
    <xf numFmtId="0" fontId="44" fillId="30" borderId="4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41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4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40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1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2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31" borderId="4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8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1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40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1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2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31" borderId="4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8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1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4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/>
    <xf numFmtId="0" fontId="53" fillId="0" borderId="0"/>
    <xf numFmtId="43" fontId="51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4" fontId="57" fillId="0" borderId="0" applyFont="0" applyFill="0" applyBorder="0" applyAlignment="0" applyProtection="0"/>
    <xf numFmtId="177" fontId="51" fillId="0" borderId="0" applyNumberFormat="0" applyFont="0" applyFill="0" applyBorder="0" applyAlignment="0" applyProtection="0"/>
    <xf numFmtId="178" fontId="51" fillId="0" borderId="0" applyNumberFormat="0" applyFont="0" applyFill="0" applyBorder="0" applyAlignment="0" applyProtection="0"/>
    <xf numFmtId="177" fontId="51" fillId="0" borderId="0" applyNumberFormat="0" applyFont="0" applyFill="0" applyBorder="0" applyAlignment="0" applyProtection="0"/>
    <xf numFmtId="0" fontId="55" fillId="0" borderId="0"/>
    <xf numFmtId="179" fontId="58" fillId="0" borderId="0" applyFont="0" applyFill="0" applyBorder="0" applyAlignment="0"/>
    <xf numFmtId="180" fontId="55" fillId="0" borderId="0" applyFont="0" applyFill="0" applyBorder="0" applyAlignment="0" applyProtection="0"/>
    <xf numFmtId="0" fontId="53" fillId="0" borderId="0"/>
    <xf numFmtId="0" fontId="5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60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/>
    <xf numFmtId="40" fontId="57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40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65" fillId="0" borderId="0" applyFont="0" applyFill="0" applyBorder="0" applyAlignment="0" applyProtection="0"/>
    <xf numFmtId="0" fontId="66" fillId="0" borderId="0"/>
    <xf numFmtId="0" fontId="53" fillId="0" borderId="0"/>
    <xf numFmtId="0" fontId="65" fillId="0" borderId="0"/>
    <xf numFmtId="0" fontId="53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>
      <alignment vertical="top"/>
    </xf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8" fillId="0" borderId="0"/>
    <xf numFmtId="0" fontId="53" fillId="0" borderId="0"/>
    <xf numFmtId="0" fontId="53" fillId="0" borderId="0"/>
    <xf numFmtId="0" fontId="53" fillId="0" borderId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0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7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71" fillId="0" borderId="0"/>
    <xf numFmtId="0" fontId="5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0" fillId="0" borderId="0"/>
    <xf numFmtId="0" fontId="68" fillId="0" borderId="0" applyFont="0" applyFill="0" applyBorder="0" applyAlignment="0" applyProtection="0"/>
    <xf numFmtId="0" fontId="71" fillId="0" borderId="0"/>
    <xf numFmtId="0" fontId="55" fillId="0" borderId="0"/>
    <xf numFmtId="0" fontId="58" fillId="0" borderId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7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>
      <alignment horizontal="centerContinuous"/>
    </xf>
    <xf numFmtId="184" fontId="58" fillId="0" borderId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191" fontId="77" fillId="0" borderId="0"/>
    <xf numFmtId="1" fontId="54" fillId="0" borderId="50">
      <alignment horizontal="center" vertical="center"/>
    </xf>
    <xf numFmtId="192" fontId="55" fillId="0" borderId="0" applyFont="0" applyFill="0" applyBorder="0" applyAlignment="0" applyProtection="0"/>
    <xf numFmtId="193" fontId="55" fillId="0" borderId="51" applyBorder="0"/>
    <xf numFmtId="1" fontId="54" fillId="0" borderId="50">
      <alignment horizontal="center" vertical="center"/>
    </xf>
    <xf numFmtId="1" fontId="54" fillId="0" borderId="50">
      <alignment horizontal="center" vertical="center"/>
    </xf>
    <xf numFmtId="1" fontId="54" fillId="0" borderId="50">
      <alignment horizontal="center" vertical="center"/>
    </xf>
    <xf numFmtId="1" fontId="54" fillId="0" borderId="50">
      <alignment horizontal="center" vertical="center"/>
    </xf>
    <xf numFmtId="0" fontId="53" fillId="0" borderId="0"/>
    <xf numFmtId="181" fontId="5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4" fontId="78" fillId="0" borderId="0">
      <protection locked="0"/>
    </xf>
    <xf numFmtId="10" fontId="79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1" fillId="0" borderId="52">
      <alignment vertical="center"/>
    </xf>
    <xf numFmtId="0" fontId="81" fillId="0" borderId="52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14" fontId="84" fillId="0" borderId="0">
      <alignment horizontal="center"/>
    </xf>
    <xf numFmtId="0" fontId="85" fillId="0" borderId="0" applyNumberFormat="0" applyFill="0" applyBorder="0" applyAlignment="0" applyProtection="0">
      <alignment vertical="center"/>
    </xf>
    <xf numFmtId="2" fontId="8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5" fontId="55" fillId="0" borderId="0"/>
    <xf numFmtId="0" fontId="89" fillId="53" borderId="0" applyNumberFormat="0" applyBorder="0" applyAlignment="0" applyProtection="0">
      <alignment vertical="center"/>
    </xf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0" fontId="91" fillId="0" borderId="0"/>
    <xf numFmtId="197" fontId="53" fillId="0" borderId="49">
      <alignment horizontal="right" vertical="center" shrinkToFit="1"/>
    </xf>
    <xf numFmtId="37" fontId="71" fillId="0" borderId="53"/>
    <xf numFmtId="0" fontId="86" fillId="0" borderId="0" applyFont="0" applyFill="0" applyBorder="0" applyAlignment="0" applyProtection="0"/>
    <xf numFmtId="0" fontId="92" fillId="0" borderId="0">
      <alignment horizontal="centerContinuous" vertical="center"/>
    </xf>
    <xf numFmtId="0" fontId="86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9" fontId="94" fillId="0" borderId="50">
      <alignment horizontal="left" vertical="center" indent="1"/>
    </xf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198" fontId="51" fillId="0" borderId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6" fillId="0" borderId="0" applyFont="0" applyFill="0" applyBorder="0" applyAlignment="0" applyProtection="0"/>
    <xf numFmtId="200" fontId="96" fillId="0" borderId="0" applyFont="0" applyFill="0" applyBorder="0" applyAlignment="0" applyProtection="0"/>
    <xf numFmtId="0" fontId="55" fillId="0" borderId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201" fontId="55" fillId="0" borderId="0"/>
    <xf numFmtId="194" fontId="99" fillId="0" borderId="0">
      <protection locked="0"/>
    </xf>
    <xf numFmtId="9" fontId="100" fillId="54" borderId="0" applyFill="0" applyBorder="0" applyProtection="0">
      <alignment horizontal="right"/>
    </xf>
    <xf numFmtId="10" fontId="100" fillId="0" borderId="0" applyFill="0" applyBorder="0" applyProtection="0">
      <alignment horizontal="right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10" fontId="75" fillId="0" borderId="54"/>
    <xf numFmtId="10" fontId="75" fillId="0" borderId="0"/>
    <xf numFmtId="202" fontId="69" fillId="0" borderId="49" applyFont="0" applyBorder="0" applyAlignment="0">
      <alignment horizontal="center" vertical="center"/>
    </xf>
    <xf numFmtId="0" fontId="102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5" fillId="0" borderId="0">
      <alignment vertical="center"/>
    </xf>
    <xf numFmtId="0" fontId="55" fillId="0" borderId="0" applyBorder="0"/>
    <xf numFmtId="0" fontId="53" fillId="0" borderId="0"/>
    <xf numFmtId="203" fontId="55" fillId="0" borderId="0" applyFont="0" applyFill="0" applyBorder="0" applyAlignment="0" applyProtection="0"/>
    <xf numFmtId="0" fontId="51" fillId="0" borderId="0" applyFont="0" applyFill="0" applyBorder="0" applyAlignment="0" applyProtection="0"/>
    <xf numFmtId="204" fontId="71" fillId="0" borderId="53">
      <alignment horizontal="left"/>
    </xf>
    <xf numFmtId="37" fontId="54" fillId="0" borderId="30" applyAlignment="0"/>
    <xf numFmtId="0" fontId="92" fillId="0" borderId="0"/>
    <xf numFmtId="205" fontId="103" fillId="0" borderId="0">
      <alignment vertical="center"/>
    </xf>
    <xf numFmtId="206" fontId="51" fillId="0" borderId="53" applyFill="0" applyBorder="0" applyProtection="0">
      <alignment vertical="center"/>
    </xf>
    <xf numFmtId="41" fontId="51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3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0" fontId="71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208" fontId="92" fillId="0" borderId="0">
      <alignment horizontal="center"/>
    </xf>
    <xf numFmtId="0" fontId="105" fillId="0" borderId="24"/>
    <xf numFmtId="209" fontId="55" fillId="0" borderId="0"/>
    <xf numFmtId="210" fontId="55" fillId="0" borderId="0"/>
    <xf numFmtId="211" fontId="55" fillId="0" borderId="0"/>
    <xf numFmtId="0" fontId="53" fillId="0" borderId="0"/>
    <xf numFmtId="0" fontId="106" fillId="0" borderId="0" applyNumberFormat="0" applyFill="0" applyBorder="0" applyAlignment="0" applyProtection="0">
      <alignment vertical="top"/>
      <protection locked="0"/>
    </xf>
    <xf numFmtId="212" fontId="55" fillId="0" borderId="0" applyFont="0" applyFill="0" applyBorder="0" applyAlignment="0" applyProtection="0"/>
    <xf numFmtId="177" fontId="107" fillId="0" borderId="0" applyFont="0" applyFill="0" applyBorder="0" applyAlignment="0" applyProtection="0"/>
    <xf numFmtId="213" fontId="51" fillId="0" borderId="0" applyFont="0" applyFill="0" applyBorder="0" applyAlignment="0" applyProtection="0"/>
    <xf numFmtId="214" fontId="75" fillId="0" borderId="0" applyFill="0" applyBorder="0" applyProtection="0">
      <alignment horizontal="right"/>
    </xf>
    <xf numFmtId="0" fontId="54" fillId="0" borderId="55">
      <alignment vertical="justify" wrapText="1"/>
    </xf>
    <xf numFmtId="204" fontId="71" fillId="0" borderId="53">
      <alignment horizontal="left"/>
    </xf>
    <xf numFmtId="0" fontId="75" fillId="0" borderId="0"/>
    <xf numFmtId="3" fontId="108" fillId="0" borderId="56">
      <alignment horizontal="center" vertical="center"/>
    </xf>
    <xf numFmtId="4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215" fontId="55" fillId="0" borderId="0">
      <alignment horizontal="center" vertical="center"/>
    </xf>
    <xf numFmtId="183" fontId="69" fillId="0" borderId="0" applyFont="0" applyFill="0" applyBorder="0" applyAlignment="0" applyProtection="0"/>
    <xf numFmtId="216" fontId="55" fillId="0" borderId="0"/>
    <xf numFmtId="217" fontId="55" fillId="0" borderId="0"/>
    <xf numFmtId="198" fontId="51" fillId="0" borderId="0">
      <alignment vertical="center"/>
    </xf>
    <xf numFmtId="198" fontId="51" fillId="0" borderId="0">
      <alignment vertical="center"/>
    </xf>
    <xf numFmtId="218" fontId="55" fillId="0" borderId="49">
      <alignment horizontal="left" vertical="center"/>
    </xf>
    <xf numFmtId="219" fontId="53" fillId="0" borderId="0" applyFill="0" applyBorder="0" applyProtection="0">
      <alignment vertical="center"/>
    </xf>
    <xf numFmtId="0" fontId="100" fillId="55" borderId="57" applyNumberFormat="0" applyFont="0" applyAlignment="0" applyProtection="0">
      <alignment vertical="center"/>
    </xf>
    <xf numFmtId="220" fontId="92" fillId="0" borderId="0">
      <alignment horizontal="right" vertical="center"/>
    </xf>
    <xf numFmtId="0" fontId="55" fillId="0" borderId="0"/>
    <xf numFmtId="0" fontId="109" fillId="36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1" fontId="55" fillId="0" borderId="0"/>
    <xf numFmtId="194" fontId="99" fillId="0" borderId="0">
      <protection locked="0"/>
    </xf>
    <xf numFmtId="192" fontId="79" fillId="0" borderId="0" applyFont="0" applyFill="0" applyBorder="0" applyAlignment="0" applyProtection="0"/>
    <xf numFmtId="0" fontId="55" fillId="0" borderId="0" applyFont="0" applyFill="0" applyBorder="0" applyAlignment="0" applyProtection="0"/>
    <xf numFmtId="222" fontId="53" fillId="0" borderId="0" applyFont="0" applyFill="0" applyBorder="0" applyAlignment="0" applyProtection="0"/>
    <xf numFmtId="194" fontId="99" fillId="0" borderId="0">
      <protection locked="0"/>
    </xf>
    <xf numFmtId="38" fontId="55" fillId="0" borderId="0" applyFont="0" applyFill="0" applyBorder="0" applyAlignment="0" applyProtection="0"/>
    <xf numFmtId="0" fontId="55" fillId="0" borderId="26">
      <alignment vertical="center"/>
    </xf>
    <xf numFmtId="0" fontId="55" fillId="0" borderId="53">
      <alignment vertical="center" shrinkToFit="1"/>
    </xf>
    <xf numFmtId="0" fontId="55" fillId="0" borderId="0" applyFont="0" applyFill="0" applyBorder="0" applyAlignment="0" applyProtection="0"/>
    <xf numFmtId="3" fontId="55" fillId="0" borderId="51"/>
    <xf numFmtId="18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194" fontId="99" fillId="0" borderId="0">
      <protection locked="0"/>
    </xf>
    <xf numFmtId="199" fontId="110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7" fillId="0" borderId="0" applyFont="0" applyFill="0" applyBorder="0" applyAlignment="0" applyProtection="0"/>
    <xf numFmtId="200" fontId="110" fillId="0" borderId="0" applyFont="0" applyFill="0" applyBorder="0" applyAlignment="0" applyProtection="0"/>
    <xf numFmtId="10" fontId="86" fillId="0" borderId="0" applyFont="0" applyFill="0" applyBorder="0" applyAlignment="0" applyProtection="0"/>
    <xf numFmtId="194" fontId="99" fillId="0" borderId="0">
      <protection locked="0"/>
    </xf>
    <xf numFmtId="0" fontId="53" fillId="0" borderId="0"/>
    <xf numFmtId="0" fontId="51" fillId="0" borderId="0"/>
    <xf numFmtId="0" fontId="51" fillId="0" borderId="0">
      <alignment vertical="center"/>
    </xf>
    <xf numFmtId="0" fontId="53" fillId="0" borderId="0"/>
    <xf numFmtId="0" fontId="51" fillId="0" borderId="0"/>
    <xf numFmtId="0" fontId="14" fillId="0" borderId="0">
      <alignment vertical="center"/>
    </xf>
    <xf numFmtId="0" fontId="14" fillId="0" borderId="0">
      <alignment vertical="center"/>
    </xf>
    <xf numFmtId="0" fontId="111" fillId="0" borderId="0">
      <alignment vertical="center"/>
    </xf>
    <xf numFmtId="0" fontId="53" fillId="0" borderId="0"/>
    <xf numFmtId="37" fontId="112" fillId="0" borderId="0"/>
    <xf numFmtId="184" fontId="113" fillId="0" borderId="0"/>
    <xf numFmtId="14" fontId="55" fillId="56" borderId="0" applyFont="0" applyFill="0" applyBorder="0" applyAlignment="0"/>
    <xf numFmtId="0" fontId="55" fillId="0" borderId="0"/>
    <xf numFmtId="0" fontId="86" fillId="0" borderId="58" applyNumberFormat="0" applyFont="0" applyFill="0" applyAlignment="0" applyProtection="0"/>
    <xf numFmtId="43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5" fillId="37" borderId="0" applyNumberFormat="0" applyBorder="0" applyAlignment="0" applyProtection="0">
      <alignment vertical="center"/>
    </xf>
    <xf numFmtId="224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226" fontId="101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108" fillId="0" borderId="59" applyNumberFormat="0" applyFont="0" applyFill="0" applyProtection="0">
      <alignment horizontal="center" vertical="center" wrapText="1"/>
    </xf>
    <xf numFmtId="40" fontId="57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7" fillId="0" borderId="60" applyNumberFormat="0" applyFill="0" applyAlignment="0" applyProtection="0">
      <alignment vertical="center"/>
    </xf>
    <xf numFmtId="0" fontId="118" fillId="0" borderId="61" applyNumberFormat="0" applyFill="0" applyAlignment="0" applyProtection="0">
      <alignment vertical="center"/>
    </xf>
    <xf numFmtId="0" fontId="119" fillId="0" borderId="62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57" borderId="63" applyNumberFormat="0" applyAlignment="0" applyProtection="0">
      <alignment vertical="center"/>
    </xf>
    <xf numFmtId="0" fontId="121" fillId="0" borderId="64" applyNumberFormat="0" applyFill="0" applyAlignment="0" applyProtection="0">
      <alignment vertical="center"/>
    </xf>
    <xf numFmtId="0" fontId="122" fillId="58" borderId="65" applyNumberFormat="0" applyAlignment="0" applyProtection="0">
      <alignment vertical="center"/>
    </xf>
    <xf numFmtId="0" fontId="123" fillId="40" borderId="65" applyNumberFormat="0" applyAlignment="0" applyProtection="0">
      <alignment vertical="center"/>
    </xf>
    <xf numFmtId="0" fontId="124" fillId="58" borderId="66" applyNumberFormat="0" applyAlignment="0" applyProtection="0">
      <alignment vertical="center"/>
    </xf>
    <xf numFmtId="0" fontId="125" fillId="0" borderId="0"/>
    <xf numFmtId="0" fontId="126" fillId="0" borderId="67" applyNumberFormat="0" applyFill="0" applyAlignment="0" applyProtection="0">
      <alignment vertical="center"/>
    </xf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192" fontId="65" fillId="0" borderId="0" applyFont="0" applyFill="0" applyBorder="0" applyAlignment="0" applyProtection="0"/>
    <xf numFmtId="41" fontId="130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6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65" fillId="0" borderId="0" applyFont="0" applyFill="0" applyBorder="0" applyAlignment="0" applyProtection="0"/>
    <xf numFmtId="3" fontId="54" fillId="0" borderId="0"/>
    <xf numFmtId="0" fontId="55" fillId="59" borderId="68">
      <alignment horizontal="center" vertical="center"/>
    </xf>
    <xf numFmtId="194" fontId="78" fillId="0" borderId="0">
      <protection locked="0"/>
    </xf>
    <xf numFmtId="194" fontId="78" fillId="0" borderId="0">
      <protection locked="0"/>
    </xf>
    <xf numFmtId="0" fontId="55" fillId="0" borderId="0" applyFont="0" applyFill="0" applyBorder="0" applyAlignment="0" applyProtection="0"/>
    <xf numFmtId="223" fontId="131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132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30" fontId="100" fillId="0" borderId="0" applyFont="0" applyFill="0" applyBorder="0" applyAlignment="0" applyProtection="0"/>
    <xf numFmtId="230" fontId="10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4" fontId="78" fillId="0" borderId="0">
      <protection locked="0"/>
    </xf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2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5" fontId="100" fillId="0" borderId="0" applyFont="0" applyFill="0" applyBorder="0" applyAlignment="0" applyProtection="0"/>
    <xf numFmtId="235" fontId="10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6" fontId="79" fillId="0" borderId="0" applyFont="0" applyFill="0" applyBorder="0" applyAlignment="0" applyProtection="0"/>
    <xf numFmtId="236" fontId="80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 applyFont="0" applyFill="0" applyBorder="0" applyAlignment="0" applyProtection="0"/>
    <xf numFmtId="44" fontId="130" fillId="0" borderId="0" applyFont="0" applyFill="0" applyBorder="0" applyAlignment="0" applyProtection="0"/>
    <xf numFmtId="223" fontId="65" fillId="0" borderId="0" applyFont="0" applyFill="0" applyBorder="0" applyAlignment="0" applyProtection="0"/>
    <xf numFmtId="232" fontId="65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57" fillId="0" borderId="0"/>
    <xf numFmtId="0" fontId="135" fillId="0" borderId="0">
      <alignment horizontal="center" wrapText="1"/>
      <protection locked="0"/>
    </xf>
    <xf numFmtId="0" fontId="5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132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5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237" fontId="100" fillId="0" borderId="0" applyFont="0" applyFill="0" applyBorder="0" applyAlignment="0" applyProtection="0"/>
    <xf numFmtId="237" fontId="10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55" fillId="0" borderId="0" applyFont="0" applyFill="0" applyBorder="0" applyAlignment="0" applyProtection="0"/>
    <xf numFmtId="194" fontId="78" fillId="0" borderId="0">
      <protection locked="0"/>
    </xf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13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0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238" fontId="100" fillId="0" borderId="0" applyFont="0" applyFill="0" applyBorder="0" applyAlignment="0" applyProtection="0"/>
    <xf numFmtId="238" fontId="10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239" fontId="81" fillId="0" borderId="0">
      <alignment horizontal="right"/>
      <protection locked="0"/>
    </xf>
    <xf numFmtId="0" fontId="138" fillId="0" borderId="0" applyNumberFormat="0" applyFill="0" applyBorder="0" applyAlignment="0" applyProtection="0"/>
    <xf numFmtId="240" fontId="139" fillId="0" borderId="0" applyFont="0" applyFill="0" applyBorder="0" applyAlignment="0" applyProtection="0"/>
    <xf numFmtId="241" fontId="55" fillId="0" borderId="0" applyFont="0" applyFill="0" applyBorder="0" applyAlignment="0" applyProtection="0"/>
    <xf numFmtId="0" fontId="129" fillId="0" borderId="0"/>
    <xf numFmtId="0" fontId="140" fillId="0" borderId="0"/>
    <xf numFmtId="0" fontId="70" fillId="0" borderId="0"/>
    <xf numFmtId="0" fontId="130" fillId="0" borderId="0"/>
    <xf numFmtId="0" fontId="65" fillId="0" borderId="0"/>
    <xf numFmtId="0" fontId="127" fillId="0" borderId="0"/>
    <xf numFmtId="0" fontId="141" fillId="0" borderId="0"/>
    <xf numFmtId="194" fontId="78" fillId="0" borderId="0">
      <protection locked="0"/>
    </xf>
    <xf numFmtId="0" fontId="142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0" fontId="146" fillId="0" borderId="0"/>
    <xf numFmtId="0" fontId="131" fillId="0" borderId="0"/>
    <xf numFmtId="0" fontId="146" fillId="0" borderId="0"/>
    <xf numFmtId="0" fontId="80" fillId="0" borderId="0"/>
    <xf numFmtId="0" fontId="66" fillId="0" borderId="0"/>
    <xf numFmtId="0" fontId="131" fillId="0" borderId="0"/>
    <xf numFmtId="0" fontId="144" fillId="0" borderId="0"/>
    <xf numFmtId="0" fontId="133" fillId="0" borderId="0"/>
    <xf numFmtId="0" fontId="79" fillId="0" borderId="0"/>
    <xf numFmtId="0" fontId="80" fillId="0" borderId="0"/>
    <xf numFmtId="0" fontId="147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80" fillId="0" borderId="0"/>
    <xf numFmtId="0" fontId="150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0" fontId="134" fillId="0" borderId="0"/>
    <xf numFmtId="0" fontId="133" fillId="0" borderId="0"/>
    <xf numFmtId="0" fontId="79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151" fillId="0" borderId="0"/>
    <xf numFmtId="0" fontId="79" fillId="0" borderId="0"/>
    <xf numFmtId="194" fontId="78" fillId="0" borderId="0">
      <protection locked="0"/>
    </xf>
    <xf numFmtId="37" fontId="79" fillId="0" borderId="0"/>
    <xf numFmtId="0" fontId="131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34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133" fillId="0" borderId="0"/>
    <xf numFmtId="0" fontId="152" fillId="0" borderId="0"/>
    <xf numFmtId="0" fontId="153" fillId="0" borderId="0"/>
    <xf numFmtId="0" fontId="53" fillId="0" borderId="0"/>
    <xf numFmtId="0" fontId="154" fillId="0" borderId="0"/>
    <xf numFmtId="0" fontId="152" fillId="0" borderId="0"/>
    <xf numFmtId="0" fontId="1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80" fillId="0" borderId="0"/>
    <xf numFmtId="0" fontId="53" fillId="0" borderId="0"/>
    <xf numFmtId="0" fontId="131" fillId="0" borderId="0"/>
    <xf numFmtId="0" fontId="79" fillId="0" borderId="0"/>
    <xf numFmtId="0" fontId="80" fillId="0" borderId="0"/>
    <xf numFmtId="0" fontId="155" fillId="0" borderId="0"/>
    <xf numFmtId="0" fontId="143" fillId="0" borderId="0"/>
    <xf numFmtId="0" fontId="155" fillId="0" borderId="0"/>
    <xf numFmtId="0" fontId="143" fillId="0" borderId="0"/>
    <xf numFmtId="0" fontId="156" fillId="0" borderId="0"/>
    <xf numFmtId="0" fontId="157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242" fontId="53" fillId="0" borderId="0" applyFill="0" applyBorder="0" applyAlignment="0"/>
    <xf numFmtId="0" fontId="158" fillId="0" borderId="0"/>
    <xf numFmtId="0" fontId="132" fillId="0" borderId="0"/>
    <xf numFmtId="0" fontId="154" fillId="0" borderId="0"/>
    <xf numFmtId="0" fontId="51" fillId="0" borderId="0">
      <protection locked="0"/>
    </xf>
    <xf numFmtId="0" fontId="53" fillId="0" borderId="0" applyFont="0" applyFill="0" applyBorder="0" applyAlignment="0" applyProtection="0"/>
    <xf numFmtId="0" fontId="132" fillId="0" borderId="0"/>
    <xf numFmtId="0" fontId="154" fillId="0" borderId="0"/>
    <xf numFmtId="0" fontId="132" fillId="0" borderId="0"/>
    <xf numFmtId="0" fontId="154" fillId="0" borderId="0"/>
    <xf numFmtId="0" fontId="159" fillId="0" borderId="0" applyNumberFormat="0" applyAlignment="0">
      <alignment horizontal="left"/>
    </xf>
    <xf numFmtId="0" fontId="51" fillId="0" borderId="0">
      <protection locked="0"/>
    </xf>
    <xf numFmtId="0" fontId="132" fillId="0" borderId="0"/>
    <xf numFmtId="0" fontId="154" fillId="0" borderId="0"/>
    <xf numFmtId="0" fontId="132" fillId="0" borderId="0"/>
    <xf numFmtId="0" fontId="154" fillId="0" borderId="0"/>
    <xf numFmtId="243" fontId="53" fillId="0" borderId="0"/>
    <xf numFmtId="244" fontId="53" fillId="0" borderId="0" applyFont="0" applyFill="0" applyBorder="0" applyAlignment="0" applyProtection="0"/>
    <xf numFmtId="0" fontId="132" fillId="0" borderId="0"/>
    <xf numFmtId="0" fontId="154" fillId="0" borderId="0"/>
    <xf numFmtId="245" fontId="53" fillId="0" borderId="0" applyFont="0" applyFill="0" applyBorder="0" applyAlignment="0" applyProtection="0"/>
    <xf numFmtId="246" fontId="53" fillId="0" borderId="0"/>
    <xf numFmtId="0" fontId="53" fillId="0" borderId="0" applyFont="0" applyFill="0" applyBorder="0" applyAlignment="0" applyProtection="0"/>
    <xf numFmtId="247" fontId="51" fillId="0" borderId="0">
      <protection locked="0"/>
    </xf>
    <xf numFmtId="0" fontId="132" fillId="0" borderId="0"/>
    <xf numFmtId="0" fontId="154" fillId="0" borderId="0"/>
    <xf numFmtId="0" fontId="160" fillId="0" borderId="0" applyNumberFormat="0" applyAlignment="0">
      <alignment horizontal="left"/>
    </xf>
    <xf numFmtId="0" fontId="161" fillId="0" borderId="0" applyNumberFormat="0" applyFill="0" applyBorder="0" applyAlignment="0" applyProtection="0"/>
    <xf numFmtId="0" fontId="132" fillId="0" borderId="0"/>
    <xf numFmtId="0" fontId="154" fillId="0" borderId="0"/>
    <xf numFmtId="38" fontId="162" fillId="54" borderId="0" applyNumberFormat="0" applyBorder="0" applyAlignment="0" applyProtection="0"/>
    <xf numFmtId="0" fontId="163" fillId="0" borderId="0">
      <alignment horizontal="left"/>
    </xf>
    <xf numFmtId="0" fontId="132" fillId="0" borderId="0"/>
    <xf numFmtId="0" fontId="154" fillId="0" borderId="0"/>
    <xf numFmtId="0" fontId="164" fillId="0" borderId="69" applyNumberFormat="0" applyAlignment="0" applyProtection="0">
      <alignment horizontal="left" vertical="center"/>
    </xf>
    <xf numFmtId="0" fontId="164" fillId="0" borderId="36">
      <alignment horizontal="left" vertical="center"/>
    </xf>
    <xf numFmtId="0" fontId="132" fillId="0" borderId="0"/>
    <xf numFmtId="0" fontId="154" fillId="0" borderId="0"/>
    <xf numFmtId="14" fontId="165" fillId="60" borderId="52">
      <alignment horizontal="center" vertical="center" wrapText="1"/>
    </xf>
    <xf numFmtId="0" fontId="166" fillId="0" borderId="0" applyNumberFormat="0" applyFill="0" applyBorder="0" applyAlignment="0" applyProtection="0"/>
    <xf numFmtId="0" fontId="79" fillId="0" borderId="0" applyBorder="0"/>
    <xf numFmtId="248" fontId="67" fillId="0" borderId="0" applyFill="0" applyBorder="0" applyAlignment="0"/>
    <xf numFmtId="191" fontId="167" fillId="0" borderId="0" applyFill="0" applyBorder="0" applyAlignment="0"/>
    <xf numFmtId="203" fontId="167" fillId="0" borderId="0" applyFill="0" applyBorder="0" applyAlignment="0"/>
    <xf numFmtId="249" fontId="53" fillId="0" borderId="0" applyFill="0" applyBorder="0" applyAlignment="0"/>
    <xf numFmtId="250" fontId="53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53" fontId="168" fillId="61" borderId="0" applyNumberFormat="0" applyFont="0" applyBorder="0" applyAlignment="0">
      <alignment horizontal="left"/>
    </xf>
    <xf numFmtId="0" fontId="158" fillId="0" borderId="0"/>
    <xf numFmtId="0" fontId="165" fillId="0" borderId="0" applyFill="0" applyBorder="0" applyProtection="0">
      <alignment horizontal="center"/>
      <protection locked="0"/>
    </xf>
    <xf numFmtId="0" fontId="169" fillId="0" borderId="0" applyFill="0" applyBorder="0" applyProtection="0">
      <alignment horizontal="center"/>
    </xf>
    <xf numFmtId="254" fontId="113" fillId="0" borderId="0"/>
    <xf numFmtId="0" fontId="170" fillId="0" borderId="54">
      <alignment horizontal="center"/>
    </xf>
    <xf numFmtId="0" fontId="51" fillId="0" borderId="0">
      <protection locked="0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55" fillId="0" borderId="0" applyFont="0" applyFill="0" applyBorder="0" applyAlignment="0" applyProtection="0"/>
    <xf numFmtId="251" fontId="53" fillId="0" borderId="0" applyFont="0" applyFill="0" applyBorder="0" applyAlignment="0" applyProtection="0"/>
    <xf numFmtId="255" fontId="172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256" fontId="113" fillId="0" borderId="0" applyFont="0" applyFill="0" applyBorder="0" applyAlignment="0" applyProtection="0"/>
    <xf numFmtId="39" fontId="173" fillId="0" borderId="0" applyFont="0" applyFill="0" applyBorder="0" applyAlignment="0" applyProtection="0"/>
    <xf numFmtId="257" fontId="174" fillId="0" borderId="0" applyFont="0" applyFill="0" applyBorder="0" applyAlignment="0" applyProtection="0"/>
    <xf numFmtId="258" fontId="113" fillId="0" borderId="0" applyFont="0" applyFill="0" applyBorder="0" applyAlignment="0" applyProtection="0">
      <alignment horizontal="right"/>
    </xf>
    <xf numFmtId="259" fontId="51" fillId="0" borderId="0"/>
    <xf numFmtId="247" fontId="51" fillId="0" borderId="0">
      <protection locked="0"/>
    </xf>
    <xf numFmtId="3" fontId="175" fillId="0" borderId="0" applyFont="0" applyFill="0" applyBorder="0" applyAlignment="0" applyProtection="0"/>
    <xf numFmtId="0" fontId="176" fillId="0" borderId="0" applyFill="0" applyBorder="0" applyAlignment="0" applyProtection="0">
      <protection locked="0"/>
    </xf>
    <xf numFmtId="0" fontId="159" fillId="0" borderId="0" applyNumberFormat="0" applyAlignment="0">
      <alignment horizontal="left"/>
    </xf>
    <xf numFmtId="0" fontId="68" fillId="0" borderId="0" applyFont="0" applyFill="0" applyBorder="0" applyAlignment="0" applyProtection="0"/>
    <xf numFmtId="0" fontId="51" fillId="0" borderId="0">
      <protection locked="0"/>
    </xf>
    <xf numFmtId="0" fontId="55" fillId="0" borderId="0" applyFont="0" applyFill="0" applyBorder="0" applyAlignment="0" applyProtection="0"/>
    <xf numFmtId="191" fontId="167" fillId="0" borderId="0" applyFont="0" applyFill="0" applyBorder="0" applyAlignment="0" applyProtection="0"/>
    <xf numFmtId="260" fontId="73" fillId="0" borderId="0" applyFont="0" applyFill="0" applyBorder="0" applyAlignment="0" applyProtection="0"/>
    <xf numFmtId="261" fontId="113" fillId="0" borderId="0" applyFont="0" applyFill="0" applyBorder="0" applyAlignment="0" applyProtection="0">
      <alignment horizontal="right"/>
    </xf>
    <xf numFmtId="262" fontId="174" fillId="0" borderId="0" applyFont="0" applyFill="0" applyBorder="0" applyAlignment="0" applyProtection="0"/>
    <xf numFmtId="263" fontId="173" fillId="0" borderId="0" applyFont="0" applyFill="0" applyBorder="0" applyAlignment="0" applyProtection="0"/>
    <xf numFmtId="264" fontId="174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66" fontId="51" fillId="0" borderId="49" applyFill="0" applyBorder="0" applyAlignment="0"/>
    <xf numFmtId="247" fontId="51" fillId="0" borderId="0">
      <protection locked="0"/>
    </xf>
    <xf numFmtId="267" fontId="90" fillId="0" borderId="0" applyFill="0" applyBorder="0" applyAlignment="0" applyProtection="0"/>
    <xf numFmtId="268" fontId="51" fillId="0" borderId="0"/>
    <xf numFmtId="49" fontId="53" fillId="0" borderId="0">
      <alignment horizontal="center"/>
    </xf>
    <xf numFmtId="49" fontId="177" fillId="0" borderId="0">
      <alignment horizontal="center"/>
    </xf>
    <xf numFmtId="49" fontId="162" fillId="0" borderId="0">
      <alignment horizontal="center"/>
    </xf>
    <xf numFmtId="49" fontId="178" fillId="0" borderId="0">
      <alignment horizontal="center"/>
    </xf>
    <xf numFmtId="0" fontId="136" fillId="0" borderId="0" applyFill="0" applyBorder="0" applyAlignment="0" applyProtection="0"/>
    <xf numFmtId="0" fontId="139" fillId="0" borderId="0" applyFont="0" applyFill="0" applyBorder="0" applyAlignment="0" applyProtection="0"/>
    <xf numFmtId="14" fontId="67" fillId="0" borderId="0" applyFill="0" applyBorder="0" applyAlignment="0"/>
    <xf numFmtId="0" fontId="136" fillId="0" borderId="0" applyFill="0" applyBorder="0" applyAlignment="0" applyProtection="0"/>
    <xf numFmtId="269" fontId="58" fillId="0" borderId="0" applyFill="0" applyBorder="0" applyProtection="0"/>
    <xf numFmtId="38" fontId="57" fillId="0" borderId="70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70" fontId="53" fillId="0" borderId="0"/>
    <xf numFmtId="251" fontId="51" fillId="0" borderId="0"/>
    <xf numFmtId="271" fontId="74" fillId="0" borderId="0" applyFont="0" applyFill="0" applyBorder="0" applyAlignment="0" applyProtection="0"/>
    <xf numFmtId="0" fontId="113" fillId="0" borderId="71" applyNumberFormat="0" applyFont="0" applyFill="0" applyAlignment="0" applyProtection="0"/>
    <xf numFmtId="272" fontId="179" fillId="0" borderId="0" applyFill="0" applyBorder="0" applyAlignment="0" applyProtection="0"/>
    <xf numFmtId="37" fontId="53" fillId="0" borderId="72">
      <alignment horizontal="right"/>
    </xf>
    <xf numFmtId="37" fontId="177" fillId="0" borderId="72">
      <alignment horizontal="right"/>
    </xf>
    <xf numFmtId="37" fontId="162" fillId="0" borderId="72">
      <alignment horizontal="right"/>
    </xf>
    <xf numFmtId="37" fontId="178" fillId="0" borderId="72">
      <alignment horizontal="right"/>
    </xf>
    <xf numFmtId="223" fontId="55" fillId="0" borderId="0" applyFont="0" applyFill="0" applyBorder="0" applyAlignment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160" fillId="0" borderId="0" applyNumberFormat="0" applyAlignment="0">
      <alignment horizontal="left"/>
    </xf>
    <xf numFmtId="273" fontId="53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2" fontId="136" fillId="0" borderId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Fill="0" applyBorder="0" applyProtection="0">
      <alignment horizontal="left"/>
    </xf>
    <xf numFmtId="0" fontId="55" fillId="0" borderId="0"/>
    <xf numFmtId="38" fontId="162" fillId="62" borderId="0" applyNumberFormat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64" fillId="0" borderId="0" applyNumberFormat="0" applyBorder="0"/>
    <xf numFmtId="0" fontId="183" fillId="0" borderId="33" applyNumberFormat="0" applyBorder="0"/>
    <xf numFmtId="0" fontId="184" fillId="0" borderId="0"/>
    <xf numFmtId="0" fontId="163" fillId="0" borderId="0">
      <alignment horizontal="left"/>
    </xf>
    <xf numFmtId="0" fontId="164" fillId="0" borderId="69" applyNumberFormat="0" applyAlignment="0" applyProtection="0">
      <alignment horizontal="left" vertical="center"/>
    </xf>
    <xf numFmtId="0" fontId="164" fillId="0" borderId="36">
      <alignment horizontal="left" vertical="center"/>
    </xf>
    <xf numFmtId="14" fontId="165" fillId="60" borderId="52">
      <alignment horizontal="center" vertical="center" wrapText="1"/>
    </xf>
    <xf numFmtId="0" fontId="185" fillId="0" borderId="0" applyNumberFormat="0" applyFill="0" applyBorder="0" applyAlignment="0" applyProtection="0"/>
    <xf numFmtId="0" fontId="186" fillId="0" borderId="0" applyProtection="0">
      <alignment horizontal="left"/>
    </xf>
    <xf numFmtId="0" fontId="187" fillId="0" borderId="0" applyProtection="0">
      <alignment horizontal="left"/>
    </xf>
    <xf numFmtId="0" fontId="169" fillId="0" borderId="0" applyFill="0" applyAlignment="0" applyProtection="0">
      <protection locked="0"/>
    </xf>
    <xf numFmtId="0" fontId="169" fillId="0" borderId="33" applyFill="0" applyAlignment="0" applyProtection="0">
      <protection locked="0"/>
    </xf>
    <xf numFmtId="0" fontId="188" fillId="0" borderId="0"/>
    <xf numFmtId="14" fontId="165" fillId="60" borderId="52">
      <alignment horizontal="center" vertical="center" wrapText="1"/>
    </xf>
    <xf numFmtId="0" fontId="18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90" fillId="0" borderId="73" applyNumberFormat="0" applyFill="0" applyBorder="0" applyAlignment="0" applyProtection="0">
      <alignment horizontal="left"/>
    </xf>
    <xf numFmtId="0" fontId="191" fillId="0" borderId="74" applyNumberFormat="0" applyFill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4" fontId="193" fillId="63" borderId="49" applyNumberFormat="0" applyFont="0" applyBorder="0" applyAlignment="0">
      <protection locked="0"/>
    </xf>
    <xf numFmtId="10" fontId="162" fillId="64" borderId="49" applyNumberFormat="0" applyBorder="0" applyAlignment="0" applyProtection="0"/>
    <xf numFmtId="275" fontId="55" fillId="65" borderId="0"/>
    <xf numFmtId="0" fontId="191" fillId="0" borderId="0" applyNumberFormat="0" applyFill="0" applyBorder="0" applyAlignment="0">
      <protection locked="0"/>
    </xf>
    <xf numFmtId="181" fontId="53" fillId="0" borderId="0" applyFont="0" applyFill="0" applyBorder="0" applyAlignment="0" applyProtection="0"/>
    <xf numFmtId="276" fontId="55" fillId="0" borderId="0">
      <alignment vertical="center"/>
    </xf>
    <xf numFmtId="182" fontId="53" fillId="0" borderId="0" applyFont="0" applyFill="0" applyBorder="0" applyAlignment="0" applyProtection="0"/>
    <xf numFmtId="0" fontId="58" fillId="0" borderId="0" applyNumberFormat="0" applyFont="0" applyFill="0" applyBorder="0" applyProtection="0">
      <alignment horizontal="left" vertical="center"/>
    </xf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77" fontId="75" fillId="0" borderId="0">
      <alignment horizontal="justify"/>
    </xf>
    <xf numFmtId="0" fontId="176" fillId="0" borderId="0" applyFill="0" applyBorder="0" applyAlignment="0" applyProtection="0"/>
    <xf numFmtId="38" fontId="194" fillId="66" borderId="0">
      <alignment horizontal="left" indent="1"/>
    </xf>
    <xf numFmtId="192" fontId="55" fillId="0" borderId="0" applyFont="0" applyFill="0" applyBorder="0" applyAlignment="0" applyProtection="0"/>
    <xf numFmtId="41" fontId="136" fillId="0" borderId="0" applyFont="0" applyFill="0" applyBorder="0" applyAlignment="0" applyProtection="0"/>
    <xf numFmtId="181" fontId="75" fillId="0" borderId="0" applyFont="0" applyFill="0" applyBorder="0" applyAlignment="0" applyProtection="0"/>
    <xf numFmtId="278" fontId="139" fillId="0" borderId="0" applyFont="0" applyFill="0" applyBorder="0" applyAlignment="0" applyProtection="0"/>
    <xf numFmtId="279" fontId="139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7" fontId="53" fillId="0" borderId="0" applyFont="0" applyFill="0" applyBorder="0" applyAlignment="0" applyProtection="0"/>
    <xf numFmtId="0" fontId="195" fillId="54" borderId="75">
      <alignment horizontal="left" vertical="top" indent="2"/>
    </xf>
    <xf numFmtId="280" fontId="53" fillId="0" borderId="0" applyFont="0" applyFill="0" applyBorder="0" applyAlignment="0" applyProtection="0"/>
    <xf numFmtId="281" fontId="53" fillId="0" borderId="0" applyFont="0" applyFill="0" applyBorder="0" applyAlignment="0" applyProtection="0"/>
    <xf numFmtId="0" fontId="196" fillId="0" borderId="52"/>
    <xf numFmtId="282" fontId="81" fillId="0" borderId="0" applyFont="0" applyFill="0" applyBorder="0" applyAlignment="0" applyProtection="0"/>
    <xf numFmtId="283" fontId="81" fillId="0" borderId="0" applyFont="0" applyFill="0" applyBorder="0" applyAlignment="0" applyProtection="0"/>
    <xf numFmtId="284" fontId="53" fillId="0" borderId="0" applyFont="0" applyFill="0" applyBorder="0" applyAlignment="0" applyProtection="0"/>
    <xf numFmtId="285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72" fontId="53" fillId="0" borderId="0" applyFont="0" applyFill="0" applyBorder="0" applyAlignment="0" applyProtection="0"/>
    <xf numFmtId="277" fontId="53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7" fontId="135" fillId="0" borderId="0" applyFont="0" applyFill="0" applyBorder="0" applyAlignment="0" applyProtection="0"/>
    <xf numFmtId="288" fontId="75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9" fontId="51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37" fontId="197" fillId="0" borderId="0"/>
    <xf numFmtId="0" fontId="198" fillId="67" borderId="33"/>
    <xf numFmtId="37" fontId="199" fillId="0" borderId="0"/>
    <xf numFmtId="0" fontId="55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53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0" fontId="179" fillId="0" borderId="0">
      <protection locked="0"/>
    </xf>
    <xf numFmtId="0" fontId="53" fillId="0" borderId="0"/>
    <xf numFmtId="194" fontId="78" fillId="0" borderId="0">
      <protection locked="0"/>
    </xf>
    <xf numFmtId="0" fontId="202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1" fillId="0" borderId="0" applyFont="0" applyFill="0" applyBorder="0" applyAlignment="0" applyProtection="0">
      <alignment horizontal="centerContinuous"/>
    </xf>
    <xf numFmtId="191" fontId="77" fillId="0" borderId="0"/>
    <xf numFmtId="0" fontId="203" fillId="0" borderId="76">
      <alignment vertical="top" wrapText="1"/>
    </xf>
    <xf numFmtId="0" fontId="203" fillId="0" borderId="77">
      <alignment vertical="top" wrapText="1"/>
    </xf>
    <xf numFmtId="192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0" fontId="204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53" fillId="0" borderId="0"/>
    <xf numFmtId="9" fontId="51" fillId="0" borderId="0" applyFont="0" applyFill="0" applyBorder="0" applyAlignment="0" applyProtection="0"/>
    <xf numFmtId="4" fontId="67" fillId="54" borderId="0">
      <alignment horizontal="right"/>
    </xf>
    <xf numFmtId="0" fontId="205" fillId="54" borderId="0">
      <alignment horizontal="center" vertical="center"/>
    </xf>
    <xf numFmtId="0" fontId="206" fillId="54" borderId="78"/>
    <xf numFmtId="0" fontId="205" fillId="54" borderId="0" applyBorder="0">
      <alignment horizontal="centerContinuous"/>
    </xf>
    <xf numFmtId="0" fontId="207" fillId="54" borderId="0" applyBorder="0">
      <alignment horizontal="centerContinuous"/>
    </xf>
    <xf numFmtId="0" fontId="176" fillId="0" borderId="0">
      <alignment horizontal="left"/>
    </xf>
    <xf numFmtId="49" fontId="165" fillId="0" borderId="0"/>
    <xf numFmtId="49" fontId="164" fillId="0" borderId="0"/>
    <xf numFmtId="49" fontId="164" fillId="0" borderId="33"/>
    <xf numFmtId="49" fontId="176" fillId="0" borderId="0"/>
    <xf numFmtId="1" fontId="208" fillId="0" borderId="0" applyProtection="0">
      <alignment horizontal="right" vertical="center"/>
    </xf>
    <xf numFmtId="0" fontId="209" fillId="54" borderId="0"/>
    <xf numFmtId="0" fontId="210" fillId="54" borderId="52"/>
    <xf numFmtId="205" fontId="54" fillId="0" borderId="0"/>
    <xf numFmtId="14" fontId="135" fillId="0" borderId="0">
      <alignment horizontal="center" wrapText="1"/>
      <protection locked="0"/>
    </xf>
    <xf numFmtId="0" fontId="51" fillId="0" borderId="0">
      <protection locked="0"/>
    </xf>
    <xf numFmtId="291" fontId="174" fillId="0" borderId="0" applyFont="0" applyFill="0" applyBorder="0" applyAlignment="0" applyProtection="0"/>
    <xf numFmtId="292" fontId="113" fillId="0" borderId="0" applyFont="0" applyFill="0" applyBorder="0" applyAlignment="0" applyProtection="0"/>
    <xf numFmtId="293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94" fontId="53" fillId="0" borderId="0" applyFont="0" applyFill="0" applyBorder="0" applyAlignment="0" applyProtection="0"/>
    <xf numFmtId="274" fontId="75" fillId="0" borderId="0" applyFont="0" applyFill="0" applyBorder="0" applyAlignment="0" applyProtection="0"/>
    <xf numFmtId="10" fontId="53" fillId="0" borderId="0" applyFont="0" applyFill="0" applyBorder="0" applyAlignment="0" applyProtection="0"/>
    <xf numFmtId="295" fontId="174" fillId="0" borderId="0" applyFont="0" applyFill="0" applyBorder="0" applyAlignment="0" applyProtection="0"/>
    <xf numFmtId="296" fontId="113" fillId="0" borderId="0" applyFont="0" applyFill="0" applyBorder="0" applyAlignment="0" applyProtection="0"/>
    <xf numFmtId="297" fontId="174" fillId="0" borderId="0" applyFont="0" applyFill="0" applyBorder="0" applyAlignment="0" applyProtection="0"/>
    <xf numFmtId="298" fontId="113" fillId="0" borderId="0" applyFont="0" applyFill="0" applyBorder="0" applyAlignment="0" applyProtection="0"/>
    <xf numFmtId="299" fontId="174" fillId="0" borderId="0" applyFont="0" applyFill="0" applyBorder="0" applyAlignment="0" applyProtection="0"/>
    <xf numFmtId="300" fontId="113" fillId="0" borderId="0" applyFont="0" applyFill="0" applyBorder="0" applyAlignment="0" applyProtection="0"/>
    <xf numFmtId="247" fontId="51" fillId="0" borderId="0">
      <protection locked="0"/>
    </xf>
    <xf numFmtId="301" fontId="51" fillId="0" borderId="0" applyFont="0" applyFill="0" applyBorder="0" applyAlignment="0" applyProtection="0"/>
    <xf numFmtId="9" fontId="57" fillId="0" borderId="79" applyNumberFormat="0" applyBorder="0"/>
    <xf numFmtId="13" fontId="53" fillId="0" borderId="0" applyFont="0" applyFill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211" fillId="64" borderId="80"/>
    <xf numFmtId="181" fontId="5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6" fillId="0" borderId="52">
      <alignment horizontal="center"/>
    </xf>
    <xf numFmtId="3" fontId="57" fillId="0" borderId="0" applyFont="0" applyFill="0" applyBorder="0" applyAlignment="0" applyProtection="0"/>
    <xf numFmtId="0" fontId="57" fillId="68" borderId="0" applyNumberFormat="0" applyFont="0" applyBorder="0" applyAlignment="0" applyProtection="0"/>
    <xf numFmtId="199" fontId="53" fillId="0" borderId="0" applyFont="0" applyFill="0" applyBorder="0" applyAlignment="0" applyProtection="0"/>
    <xf numFmtId="302" fontId="55" fillId="0" borderId="0" applyNumberFormat="0" applyFill="0" applyBorder="0" applyAlignment="0" applyProtection="0">
      <alignment horizontal="left"/>
    </xf>
    <xf numFmtId="192" fontId="55" fillId="0" borderId="0" applyFont="0" applyFill="0" applyBorder="0" applyAlignment="0" applyProtection="0"/>
    <xf numFmtId="0" fontId="53" fillId="0" borderId="0"/>
    <xf numFmtId="303" fontId="81" fillId="0" borderId="0" applyFont="0" applyFill="0" applyBorder="0" applyAlignment="0" applyProtection="0"/>
    <xf numFmtId="304" fontId="81" fillId="0" borderId="0" applyFont="0" applyFill="0" applyBorder="0" applyAlignment="0" applyProtection="0"/>
    <xf numFmtId="272" fontId="212" fillId="0" borderId="0" applyFill="0" applyBorder="0" applyAlignment="0" applyProtection="0"/>
    <xf numFmtId="37" fontId="53" fillId="0" borderId="33">
      <alignment horizontal="right"/>
    </xf>
    <xf numFmtId="37" fontId="177" fillId="0" borderId="33">
      <alignment horizontal="right"/>
    </xf>
    <xf numFmtId="37" fontId="162" fillId="0" borderId="33">
      <alignment horizontal="right"/>
    </xf>
    <xf numFmtId="37" fontId="178" fillId="0" borderId="33">
      <alignment horizontal="right"/>
    </xf>
    <xf numFmtId="0" fontId="57" fillId="0" borderId="0" applyFill="0"/>
    <xf numFmtId="0" fontId="165" fillId="0" borderId="81"/>
    <xf numFmtId="0" fontId="213" fillId="0" borderId="0">
      <alignment horizontal="left" indent="1"/>
    </xf>
    <xf numFmtId="0" fontId="214" fillId="0" borderId="0" applyFill="0" applyAlignment="0" applyProtection="0"/>
    <xf numFmtId="0" fontId="196" fillId="0" borderId="0"/>
    <xf numFmtId="40" fontId="215" fillId="0" borderId="0" applyBorder="0">
      <alignment horizontal="right"/>
    </xf>
    <xf numFmtId="305" fontId="216" fillId="0" borderId="50">
      <protection locked="0"/>
    </xf>
    <xf numFmtId="305" fontId="216" fillId="0" borderId="50">
      <protection locked="0"/>
    </xf>
    <xf numFmtId="10" fontId="53" fillId="0" borderId="0">
      <alignment horizontal="right"/>
    </xf>
    <xf numFmtId="39" fontId="53" fillId="0" borderId="0">
      <alignment horizontal="right"/>
    </xf>
    <xf numFmtId="37" fontId="53" fillId="0" borderId="0">
      <alignment horizontal="right"/>
    </xf>
    <xf numFmtId="0" fontId="53" fillId="0" borderId="0">
      <alignment horizontal="left" indent="5"/>
    </xf>
    <xf numFmtId="0" fontId="53" fillId="0" borderId="0">
      <alignment horizontal="left" indent="6"/>
    </xf>
    <xf numFmtId="0" fontId="53" fillId="0" borderId="0">
      <alignment horizontal="left" indent="1"/>
    </xf>
    <xf numFmtId="0" fontId="53" fillId="0" borderId="0">
      <alignment horizontal="left" indent="2"/>
    </xf>
    <xf numFmtId="0" fontId="53" fillId="0" borderId="0">
      <alignment horizontal="left" indent="3"/>
    </xf>
    <xf numFmtId="0" fontId="53" fillId="0" borderId="0">
      <alignment horizontal="left" indent="4"/>
    </xf>
    <xf numFmtId="0" fontId="113" fillId="0" borderId="0">
      <alignment horizontal="left" indent="5"/>
    </xf>
    <xf numFmtId="0" fontId="113" fillId="0" borderId="0">
      <alignment horizontal="left" indent="6"/>
    </xf>
    <xf numFmtId="0" fontId="113" fillId="0" borderId="0">
      <alignment horizontal="left" indent="1"/>
    </xf>
    <xf numFmtId="0" fontId="113" fillId="0" borderId="0">
      <alignment horizontal="left" indent="2"/>
    </xf>
    <xf numFmtId="0" fontId="113" fillId="0" borderId="0">
      <alignment horizontal="left" indent="3"/>
    </xf>
    <xf numFmtId="0" fontId="113" fillId="0" borderId="0">
      <alignment horizontal="left" indent="4"/>
    </xf>
    <xf numFmtId="39" fontId="177" fillId="0" borderId="0">
      <alignment horizontal="right"/>
    </xf>
    <xf numFmtId="37" fontId="177" fillId="0" borderId="0">
      <alignment horizontal="righ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162" fillId="0" borderId="0">
      <alignment horizontal="left"/>
    </xf>
    <xf numFmtId="39" fontId="162" fillId="0" borderId="0">
      <alignment horizontal="right"/>
    </xf>
    <xf numFmtId="37" fontId="162" fillId="0" borderId="0">
      <alignment horizontal="right"/>
    </xf>
    <xf numFmtId="0" fontId="162" fillId="0" borderId="0">
      <alignment horizontal="left" indent="5"/>
    </xf>
    <xf numFmtId="0" fontId="162" fillId="0" borderId="0">
      <alignment horizontal="left" indent="6"/>
    </xf>
    <xf numFmtId="0" fontId="162" fillId="0" borderId="0">
      <alignment horizontal="left" indent="1"/>
    </xf>
    <xf numFmtId="0" fontId="162" fillId="0" borderId="0">
      <alignment horizontal="left" indent="2"/>
    </xf>
    <xf numFmtId="0" fontId="162" fillId="0" borderId="0">
      <alignment horizontal="left" indent="3"/>
    </xf>
    <xf numFmtId="0" fontId="162" fillId="0" borderId="0">
      <alignment horizontal="left" indent="4"/>
    </xf>
    <xf numFmtId="0" fontId="178" fillId="0" borderId="0">
      <alignment horizontal="left"/>
    </xf>
    <xf numFmtId="274" fontId="178" fillId="0" borderId="0">
      <alignment horizontal="right"/>
    </xf>
    <xf numFmtId="39" fontId="178" fillId="0" borderId="0">
      <alignment horizontal="right"/>
    </xf>
    <xf numFmtId="37" fontId="178" fillId="0" borderId="0">
      <alignment horizontal="right"/>
    </xf>
    <xf numFmtId="49" fontId="178" fillId="0" borderId="0">
      <alignment horizontal="left"/>
    </xf>
    <xf numFmtId="0" fontId="178" fillId="0" borderId="0">
      <alignment horizontal="left" indent="5"/>
    </xf>
    <xf numFmtId="0" fontId="178" fillId="0" borderId="0">
      <alignment horizontal="left" indent="6"/>
    </xf>
    <xf numFmtId="0" fontId="178" fillId="0" borderId="0">
      <alignment horizontal="left" indent="1"/>
    </xf>
    <xf numFmtId="0" fontId="178" fillId="0" borderId="0">
      <alignment horizontal="left" indent="2"/>
    </xf>
    <xf numFmtId="0" fontId="178" fillId="0" borderId="0">
      <alignment horizontal="left" indent="3"/>
    </xf>
    <xf numFmtId="0" fontId="178" fillId="0" borderId="0">
      <alignment horizontal="left" indent="4"/>
    </xf>
    <xf numFmtId="0" fontId="217" fillId="0" borderId="0" applyBorder="0" applyProtection="0">
      <alignment vertical="center"/>
    </xf>
    <xf numFmtId="0" fontId="165" fillId="0" borderId="0">
      <alignment horizontal="centerContinuous"/>
    </xf>
    <xf numFmtId="0" fontId="218" fillId="0" borderId="0">
      <alignment horizontal="centerContinuous"/>
    </xf>
    <xf numFmtId="0" fontId="170" fillId="0" borderId="0">
      <alignment horizontal="centerContinuous"/>
    </xf>
    <xf numFmtId="0" fontId="219" fillId="0" borderId="0">
      <alignment horizontal="centerContinuous"/>
    </xf>
    <xf numFmtId="0" fontId="113" fillId="0" borderId="33" applyBorder="0" applyProtection="0">
      <alignment horizontal="right" vertical="center"/>
    </xf>
    <xf numFmtId="0" fontId="220" fillId="69" borderId="0" applyBorder="0" applyProtection="0">
      <alignment horizontal="centerContinuous" vertical="center"/>
    </xf>
    <xf numFmtId="0" fontId="220" fillId="70" borderId="33" applyBorder="0" applyProtection="0">
      <alignment horizontal="centerContinuous" vertical="center"/>
    </xf>
    <xf numFmtId="0" fontId="53" fillId="0" borderId="0">
      <alignment horizontal="left"/>
    </xf>
    <xf numFmtId="0" fontId="177" fillId="0" borderId="0">
      <alignment horizontal="left"/>
    </xf>
    <xf numFmtId="0" fontId="162" fillId="0" borderId="0">
      <alignment horizontal="left"/>
    </xf>
    <xf numFmtId="0" fontId="178" fillId="0" borderId="0">
      <alignment horizontal="left"/>
    </xf>
    <xf numFmtId="0" fontId="221" fillId="0" borderId="0" applyFill="0" applyBorder="0" applyProtection="0">
      <alignment horizontal="left"/>
    </xf>
    <xf numFmtId="0" fontId="182" fillId="0" borderId="51" applyFill="0" applyBorder="0" applyProtection="0">
      <alignment horizontal="left" vertical="top"/>
    </xf>
    <xf numFmtId="0" fontId="222" fillId="71" borderId="0"/>
    <xf numFmtId="0" fontId="54" fillId="0" borderId="0" applyNumberFormat="0" applyBorder="0" applyAlignment="0">
      <alignment horizontal="centerContinuous" vertical="center"/>
    </xf>
    <xf numFmtId="49" fontId="113" fillId="0" borderId="0"/>
    <xf numFmtId="49" fontId="67" fillId="0" borderId="0" applyFill="0" applyBorder="0" applyAlignment="0"/>
    <xf numFmtId="306" fontId="53" fillId="0" borderId="0" applyFill="0" applyBorder="0" applyAlignment="0"/>
    <xf numFmtId="307" fontId="53" fillId="0" borderId="0" applyFill="0" applyBorder="0" applyAlignment="0"/>
    <xf numFmtId="0" fontId="80" fillId="0" borderId="0"/>
    <xf numFmtId="0" fontId="79" fillId="0" borderId="0"/>
    <xf numFmtId="0" fontId="53" fillId="0" borderId="0" applyFont="0" applyFill="0" applyBorder="0" applyAlignment="0" applyProtection="0"/>
    <xf numFmtId="0" fontId="223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0" fontId="224" fillId="0" borderId="0"/>
    <xf numFmtId="0" fontId="176" fillId="0" borderId="0" applyNumberFormat="0"/>
    <xf numFmtId="0" fontId="225" fillId="0" borderId="0" applyFill="0" applyBorder="0" applyProtection="0">
      <alignment horizontal="centerContinuous" vertical="center"/>
    </xf>
    <xf numFmtId="0" fontId="81" fillId="54" borderId="0" applyFill="0" applyBorder="0" applyProtection="0">
      <alignment horizontal="center" vertical="center"/>
    </xf>
    <xf numFmtId="0" fontId="136" fillId="0" borderId="82" applyNumberFormat="0" applyFill="0" applyAlignment="0" applyProtection="0"/>
    <xf numFmtId="0" fontId="226" fillId="0" borderId="0">
      <alignment horizontal="fill"/>
    </xf>
    <xf numFmtId="37" fontId="162" fillId="72" borderId="0" applyNumberFormat="0" applyBorder="0" applyAlignment="0" applyProtection="0"/>
    <xf numFmtId="37" fontId="162" fillId="0" borderId="0"/>
    <xf numFmtId="3" fontId="227" fillId="0" borderId="74" applyProtection="0"/>
    <xf numFmtId="308" fontId="136" fillId="0" borderId="0" applyFont="0" applyFill="0" applyBorder="0" applyAlignment="0" applyProtection="0"/>
    <xf numFmtId="0" fontId="228" fillId="0" borderId="0"/>
    <xf numFmtId="200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4" fontId="78" fillId="0" borderId="0">
      <protection locked="0"/>
    </xf>
    <xf numFmtId="309" fontId="53" fillId="0" borderId="0" applyFont="0" applyFill="0" applyBorder="0" applyAlignment="0" applyProtection="0"/>
    <xf numFmtId="310" fontId="53" fillId="0" borderId="0" applyFont="0" applyFill="0" applyBorder="0" applyAlignment="0" applyProtection="0"/>
    <xf numFmtId="0" fontId="229" fillId="0" borderId="0" applyNumberFormat="0" applyFont="0" applyFill="0" applyBorder="0" applyProtection="0">
      <alignment horizontal="center" vertical="center" wrapText="1"/>
    </xf>
    <xf numFmtId="181" fontId="55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13" fillId="0" borderId="0" applyFont="0" applyFill="0" applyBorder="0" applyAlignment="0" applyProtection="0"/>
    <xf numFmtId="314" fontId="113" fillId="0" borderId="0" applyFont="0" applyFill="0" applyBorder="0" applyAlignment="0" applyProtection="0"/>
    <xf numFmtId="315" fontId="113" fillId="0" borderId="0" applyFont="0" applyFill="0" applyBorder="0" applyAlignment="0" applyProtection="0"/>
    <xf numFmtId="316" fontId="113" fillId="0" borderId="0" applyFont="0" applyFill="0" applyBorder="0" applyAlignment="0" applyProtection="0"/>
    <xf numFmtId="317" fontId="113" fillId="0" borderId="0" applyFont="0" applyFill="0" applyBorder="0" applyAlignment="0" applyProtection="0"/>
    <xf numFmtId="318" fontId="113" fillId="0" borderId="0" applyFont="0" applyFill="0" applyBorder="0" applyAlignment="0" applyProtection="0"/>
    <xf numFmtId="182" fontId="53" fillId="0" borderId="0" applyFont="0" applyFill="0" applyBorder="0" applyAlignment="0" applyProtection="0"/>
    <xf numFmtId="240" fontId="139" fillId="0" borderId="0" applyFont="0" applyFill="0" applyBorder="0" applyAlignment="0" applyProtection="0"/>
    <xf numFmtId="319" fontId="230" fillId="0" borderId="0" applyFont="0" applyFill="0" applyBorder="0" applyAlignment="0" applyProtection="0"/>
    <xf numFmtId="320" fontId="230" fillId="0" borderId="0" applyFont="0" applyFill="0" applyBorder="0" applyAlignment="0" applyProtection="0"/>
    <xf numFmtId="37" fontId="55" fillId="0" borderId="0"/>
    <xf numFmtId="0" fontId="230" fillId="0" borderId="0" applyFont="0" applyFill="0" applyBorder="0" applyAlignment="0" applyProtection="0"/>
    <xf numFmtId="0" fontId="230" fillId="0" borderId="0" applyFont="0" applyFill="0" applyBorder="0" applyAlignment="0" applyProtection="0"/>
    <xf numFmtId="40" fontId="231" fillId="0" borderId="0" applyFont="0" applyFill="0" applyBorder="0" applyAlignment="0" applyProtection="0"/>
    <xf numFmtId="9" fontId="232" fillId="0" borderId="0" applyFont="0" applyFill="0" applyBorder="0" applyAlignment="0" applyProtection="0"/>
    <xf numFmtId="3" fontId="233" fillId="0" borderId="78" applyFont="0" applyFill="0" applyProtection="0">
      <alignment vertical="center"/>
    </xf>
    <xf numFmtId="181" fontId="232" fillId="0" borderId="0" applyFont="0" applyFill="0" applyBorder="0" applyAlignment="0" applyProtection="0"/>
    <xf numFmtId="223" fontId="232" fillId="0" borderId="0" applyFont="0" applyFill="0" applyBorder="0" applyAlignment="0" applyProtection="0"/>
    <xf numFmtId="232" fontId="232" fillId="0" borderId="0" applyFont="0" applyFill="0" applyBorder="0" applyAlignment="0" applyProtection="0"/>
    <xf numFmtId="0" fontId="232" fillId="0" borderId="0"/>
    <xf numFmtId="0" fontId="178" fillId="0" borderId="0"/>
    <xf numFmtId="41" fontId="7" fillId="0" borderId="0" applyFont="0" applyFill="0" applyBorder="0" applyAlignment="0" applyProtection="0">
      <alignment vertical="center"/>
    </xf>
    <xf numFmtId="0" fontId="42" fillId="26" borderId="40" applyNumberFormat="0" applyAlignment="0" applyProtection="0">
      <alignment vertical="center"/>
    </xf>
    <xf numFmtId="0" fontId="7" fillId="28" borderId="41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40" applyNumberFormat="0" applyAlignment="0" applyProtection="0">
      <alignment vertical="center"/>
    </xf>
    <xf numFmtId="0" fontId="6" fillId="28" borderId="41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40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40" applyNumberFormat="0" applyAlignment="0" applyProtection="0">
      <alignment vertical="center"/>
    </xf>
    <xf numFmtId="0" fontId="5" fillId="28" borderId="41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40" applyNumberFormat="0" applyAlignment="0" applyProtection="0">
      <alignment vertical="center"/>
    </xf>
    <xf numFmtId="0" fontId="3" fillId="28" borderId="41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40" applyNumberFormat="0" applyAlignment="0" applyProtection="0">
      <alignment vertical="center"/>
    </xf>
    <xf numFmtId="0" fontId="2" fillId="28" borderId="41" applyNumberFormat="0" applyFont="0" applyAlignment="0" applyProtection="0">
      <alignment vertical="center"/>
    </xf>
    <xf numFmtId="0" fontId="42" fillId="26" borderId="40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1" xfId="63" applyFont="1" applyFill="1" applyBorder="1">
      <alignment vertical="center"/>
    </xf>
    <xf numFmtId="41" fontId="31" fillId="0" borderId="3" xfId="63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2" fillId="0" borderId="19" xfId="264" applyNumberFormat="1" applyFont="1" applyFill="1" applyBorder="1" applyAlignment="1">
      <alignment horizontal="left"/>
    </xf>
    <xf numFmtId="0" fontId="52" fillId="0" borderId="20" xfId="264" applyNumberFormat="1" applyFont="1" applyFill="1" applyBorder="1" applyAlignment="1">
      <alignment horizontal="left"/>
    </xf>
    <xf numFmtId="0" fontId="52" fillId="0" borderId="5" xfId="264" applyNumberFormat="1" applyFont="1" applyFill="1" applyBorder="1" applyAlignment="1">
      <alignment horizontal="left"/>
    </xf>
    <xf numFmtId="0" fontId="52" fillId="0" borderId="6" xfId="264" applyNumberFormat="1" applyFont="1" applyFill="1" applyBorder="1" applyAlignment="1">
      <alignment horizontal="left"/>
    </xf>
    <xf numFmtId="0" fontId="52" fillId="0" borderId="5" xfId="265" applyFont="1" applyFill="1" applyBorder="1"/>
    <xf numFmtId="0" fontId="52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2" fillId="0" borderId="8" xfId="265" applyFont="1" applyFill="1" applyBorder="1"/>
    <xf numFmtId="0" fontId="52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41" fontId="31" fillId="0" borderId="4" xfId="63" applyFont="1" applyFill="1" applyBorder="1">
      <alignment vertical="center"/>
    </xf>
    <xf numFmtId="41" fontId="31" fillId="0" borderId="12" xfId="63" applyFont="1" applyFill="1" applyBorder="1">
      <alignment vertical="center"/>
    </xf>
    <xf numFmtId="0" fontId="31" fillId="0" borderId="0" xfId="0" quotePrefix="1" applyFont="1" applyFill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4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176" fontId="31" fillId="0" borderId="0" xfId="63" applyNumberFormat="1" applyFont="1" applyFill="1">
      <alignment vertical="center"/>
    </xf>
    <xf numFmtId="176" fontId="31" fillId="0" borderId="0" xfId="63" applyNumberFormat="1" applyFont="1" applyFill="1" applyAlignment="1">
      <alignment horizontal="right" vertical="center"/>
    </xf>
    <xf numFmtId="176" fontId="50" fillId="0" borderId="1" xfId="63" applyNumberFormat="1" applyFont="1" applyFill="1" applyBorder="1">
      <alignment vertical="center"/>
    </xf>
    <xf numFmtId="176" fontId="50" fillId="0" borderId="11" xfId="63" applyNumberFormat="1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41" fontId="31" fillId="0" borderId="38" xfId="63" applyFont="1" applyFill="1" applyBorder="1">
      <alignment vertical="center"/>
    </xf>
    <xf numFmtId="41" fontId="31" fillId="0" borderId="34" xfId="63" applyFont="1" applyFill="1" applyBorder="1">
      <alignment vertical="center"/>
    </xf>
    <xf numFmtId="0" fontId="31" fillId="0" borderId="1" xfId="0" applyFont="1" applyFill="1" applyBorder="1">
      <alignment vertical="center"/>
    </xf>
    <xf numFmtId="0" fontId="31" fillId="0" borderId="23" xfId="0" applyFont="1" applyFill="1" applyBorder="1">
      <alignment vertical="center"/>
    </xf>
    <xf numFmtId="0" fontId="31" fillId="0" borderId="2" xfId="0" applyFont="1" applyFill="1" applyBorder="1">
      <alignment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41" fontId="31" fillId="73" borderId="19" xfId="63" applyFont="1" applyFill="1" applyBorder="1" applyAlignment="1">
      <alignment horizontal="center" vertical="center"/>
    </xf>
    <xf numFmtId="41" fontId="31" fillId="73" borderId="21" xfId="63" applyFont="1" applyFill="1" applyBorder="1" applyAlignment="1">
      <alignment horizontal="center" vertical="center"/>
    </xf>
    <xf numFmtId="41" fontId="31" fillId="73" borderId="8" xfId="63" applyFont="1" applyFill="1" applyBorder="1" applyAlignment="1">
      <alignment horizontal="center" vertical="center"/>
    </xf>
    <xf numFmtId="41" fontId="31" fillId="73" borderId="10" xfId="63" applyFont="1" applyFill="1" applyBorder="1" applyAlignment="1">
      <alignment horizontal="center" vertical="center"/>
    </xf>
    <xf numFmtId="0" fontId="31" fillId="73" borderId="29" xfId="0" applyFont="1" applyFill="1" applyBorder="1" applyAlignment="1">
      <alignment horizontal="center" vertical="center"/>
    </xf>
    <xf numFmtId="0" fontId="31" fillId="73" borderId="30" xfId="0" applyFont="1" applyFill="1" applyBorder="1" applyAlignment="1">
      <alignment horizontal="center" vertical="center"/>
    </xf>
    <xf numFmtId="0" fontId="31" fillId="73" borderId="31" xfId="0" applyFont="1" applyFill="1" applyBorder="1" applyAlignment="1">
      <alignment horizontal="center" vertical="center"/>
    </xf>
    <xf numFmtId="0" fontId="31" fillId="73" borderId="32" xfId="0" applyFont="1" applyFill="1" applyBorder="1" applyAlignment="1">
      <alignment horizontal="center" vertical="center"/>
    </xf>
    <xf numFmtId="0" fontId="31" fillId="73" borderId="33" xfId="0" applyFont="1" applyFill="1" applyBorder="1" applyAlignment="1">
      <alignment horizontal="center" vertical="center"/>
    </xf>
    <xf numFmtId="0" fontId="31" fillId="73" borderId="83" xfId="0" applyFont="1" applyFill="1" applyBorder="1" applyAlignment="1">
      <alignment horizontal="center" vertical="center"/>
    </xf>
    <xf numFmtId="41" fontId="31" fillId="73" borderId="20" xfId="63" applyFont="1" applyFill="1" applyBorder="1" applyAlignment="1">
      <alignment horizontal="center" vertical="center"/>
    </xf>
    <xf numFmtId="41" fontId="31" fillId="73" borderId="9" xfId="63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4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73" borderId="35" xfId="0" applyFont="1" applyFill="1" applyBorder="1" applyAlignment="1">
      <alignment horizontal="center" vertical="center"/>
    </xf>
    <xf numFmtId="0" fontId="31" fillId="73" borderId="36" xfId="0" applyFont="1" applyFill="1" applyBorder="1" applyAlignment="1">
      <alignment horizontal="center" vertical="center"/>
    </xf>
    <xf numFmtId="0" fontId="31" fillId="73" borderId="37" xfId="0" applyFont="1" applyFill="1" applyBorder="1" applyAlignment="1">
      <alignment horizontal="center" vertical="center"/>
    </xf>
    <xf numFmtId="41" fontId="31" fillId="73" borderId="22" xfId="63" applyFont="1" applyFill="1" applyBorder="1" applyAlignment="1">
      <alignment horizontal="center" vertical="center"/>
    </xf>
    <xf numFmtId="41" fontId="31" fillId="73" borderId="23" xfId="63" applyFont="1" applyFill="1" applyBorder="1" applyAlignment="1">
      <alignment horizontal="center" vertical="center"/>
    </xf>
    <xf numFmtId="41" fontId="31" fillId="73" borderId="14" xfId="63" applyFont="1" applyFill="1" applyBorder="1" applyAlignment="1">
      <alignment horizontal="center" vertical="center"/>
    </xf>
    <xf numFmtId="41" fontId="31" fillId="73" borderId="2" xfId="63" applyFont="1" applyFill="1" applyBorder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307"/>
  <sheetViews>
    <sheetView showGridLines="0" tabSelected="1" zoomScaleNormal="100" workbookViewId="0"/>
  </sheetViews>
  <sheetFormatPr defaultRowHeight="12"/>
  <cols>
    <col min="1" max="1" width="8.375" style="44" bestFit="1" customWidth="1"/>
    <col min="2" max="5" width="2" style="44" customWidth="1"/>
    <col min="6" max="6" width="23.5" style="44" customWidth="1"/>
    <col min="7" max="7" width="14.875" style="43" customWidth="1"/>
    <col min="8" max="8" width="16.5" style="43" customWidth="1"/>
    <col min="9" max="9" width="14.875" style="43" customWidth="1"/>
    <col min="10" max="10" width="16.5" style="43" customWidth="1"/>
    <col min="11" max="16384" width="9" style="44"/>
  </cols>
  <sheetData>
    <row r="1" spans="2:10" ht="15" customHeight="1"/>
    <row r="2" spans="2:10" ht="15" customHeight="1">
      <c r="B2" s="140" t="s">
        <v>484</v>
      </c>
      <c r="C2" s="140"/>
      <c r="D2" s="140"/>
      <c r="E2" s="140"/>
      <c r="F2" s="140"/>
      <c r="G2" s="140"/>
      <c r="H2" s="140"/>
      <c r="I2" s="140"/>
      <c r="J2" s="140"/>
    </row>
    <row r="3" spans="2:10" ht="15" customHeight="1">
      <c r="B3" s="128"/>
      <c r="C3" s="128"/>
      <c r="D3" s="128"/>
      <c r="E3" s="128"/>
      <c r="F3" s="128"/>
      <c r="G3" s="128"/>
      <c r="H3" s="128"/>
      <c r="I3" s="128"/>
      <c r="J3" s="128"/>
    </row>
    <row r="4" spans="2:10" ht="15" customHeight="1">
      <c r="B4" s="128"/>
      <c r="C4" s="128"/>
      <c r="D4" s="128"/>
      <c r="E4" s="128"/>
      <c r="F4" s="128"/>
      <c r="G4" s="128"/>
      <c r="H4" s="128"/>
      <c r="I4" s="128"/>
      <c r="J4" s="128"/>
    </row>
    <row r="5" spans="2:10" ht="15" customHeight="1">
      <c r="B5" s="141" t="s">
        <v>684</v>
      </c>
      <c r="C5" s="141"/>
      <c r="D5" s="141"/>
      <c r="E5" s="141"/>
      <c r="F5" s="141"/>
      <c r="G5" s="141"/>
      <c r="H5" s="141"/>
      <c r="I5" s="141"/>
      <c r="J5" s="141"/>
    </row>
    <row r="6" spans="2:10" ht="15" customHeight="1">
      <c r="B6" s="141" t="s">
        <v>685</v>
      </c>
      <c r="C6" s="141"/>
      <c r="D6" s="141"/>
      <c r="E6" s="141"/>
      <c r="F6" s="141"/>
      <c r="G6" s="141"/>
      <c r="H6" s="141"/>
      <c r="I6" s="141"/>
      <c r="J6" s="141"/>
    </row>
    <row r="7" spans="2:10" ht="15" customHeight="1">
      <c r="B7" s="129"/>
      <c r="C7" s="129"/>
      <c r="D7" s="129"/>
      <c r="E7" s="129"/>
      <c r="F7" s="129"/>
      <c r="G7" s="129"/>
      <c r="H7" s="129"/>
      <c r="I7" s="129"/>
      <c r="J7" s="129"/>
    </row>
    <row r="8" spans="2:10" ht="15" customHeight="1">
      <c r="B8" s="44" t="s">
        <v>290</v>
      </c>
      <c r="G8" s="117"/>
      <c r="H8" s="117"/>
      <c r="I8" s="117"/>
      <c r="J8" s="130" t="s">
        <v>634</v>
      </c>
    </row>
    <row r="9" spans="2:10" ht="15" customHeight="1">
      <c r="B9" s="146" t="s">
        <v>305</v>
      </c>
      <c r="C9" s="147"/>
      <c r="D9" s="147"/>
      <c r="E9" s="147"/>
      <c r="F9" s="148"/>
      <c r="G9" s="152" t="s">
        <v>680</v>
      </c>
      <c r="H9" s="152"/>
      <c r="I9" s="142" t="s">
        <v>681</v>
      </c>
      <c r="J9" s="143"/>
    </row>
    <row r="10" spans="2:10" ht="15" customHeight="1">
      <c r="B10" s="149"/>
      <c r="C10" s="150"/>
      <c r="D10" s="150"/>
      <c r="E10" s="150"/>
      <c r="F10" s="151"/>
      <c r="G10" s="153" t="s">
        <v>2</v>
      </c>
      <c r="H10" s="145"/>
      <c r="I10" s="144" t="s">
        <v>2</v>
      </c>
      <c r="J10" s="145"/>
    </row>
    <row r="11" spans="2:10" ht="15" customHeight="1">
      <c r="B11" s="131" t="s">
        <v>306</v>
      </c>
      <c r="C11" s="132"/>
      <c r="D11" s="132"/>
      <c r="E11" s="132"/>
      <c r="F11" s="138"/>
      <c r="G11" s="135" t="s">
        <v>4</v>
      </c>
      <c r="H11" s="136" t="s">
        <v>4</v>
      </c>
      <c r="I11" s="133" t="s">
        <v>4</v>
      </c>
      <c r="J11" s="134" t="s">
        <v>4</v>
      </c>
    </row>
    <row r="12" spans="2:10" ht="15" customHeight="1">
      <c r="B12" s="91" t="s">
        <v>307</v>
      </c>
      <c r="C12" s="89"/>
      <c r="D12" s="89"/>
      <c r="E12" s="89"/>
      <c r="F12" s="137"/>
      <c r="G12" s="93" t="s">
        <v>4</v>
      </c>
      <c r="H12" s="92">
        <f>SUM(H13,H21)</f>
        <v>150665138086</v>
      </c>
      <c r="I12" s="94" t="s">
        <v>4</v>
      </c>
      <c r="J12" s="90">
        <f>SUM(J13,J21)</f>
        <v>148891163164</v>
      </c>
    </row>
    <row r="13" spans="2:10" ht="15" customHeight="1">
      <c r="B13" s="91"/>
      <c r="C13" s="89" t="s">
        <v>308</v>
      </c>
      <c r="D13" s="89"/>
      <c r="E13" s="89"/>
      <c r="F13" s="137"/>
      <c r="G13" s="93" t="s">
        <v>4</v>
      </c>
      <c r="H13" s="92">
        <f>SUM(G14:G18)</f>
        <v>95322527621</v>
      </c>
      <c r="I13" s="94" t="s">
        <v>4</v>
      </c>
      <c r="J13" s="90">
        <f>SUM(I14:I18)</f>
        <v>82776265835</v>
      </c>
    </row>
    <row r="14" spans="2:10" ht="15" customHeight="1">
      <c r="B14" s="91"/>
      <c r="C14" s="89"/>
      <c r="D14" s="89" t="s">
        <v>309</v>
      </c>
      <c r="E14" s="89"/>
      <c r="F14" s="137"/>
      <c r="G14" s="93">
        <v>339607</v>
      </c>
      <c r="H14" s="92" t="s">
        <v>4</v>
      </c>
      <c r="I14" s="94">
        <v>1480040</v>
      </c>
      <c r="J14" s="90" t="s">
        <v>4</v>
      </c>
    </row>
    <row r="15" spans="2:10" ht="15" customHeight="1">
      <c r="B15" s="91"/>
      <c r="C15" s="89"/>
      <c r="D15" s="89" t="s">
        <v>670</v>
      </c>
      <c r="E15" s="89"/>
      <c r="F15" s="137"/>
      <c r="G15" s="93">
        <v>2565547490</v>
      </c>
      <c r="H15" s="92" t="s">
        <v>4</v>
      </c>
      <c r="I15" s="94">
        <v>2253455994</v>
      </c>
      <c r="J15" s="90" t="s">
        <v>4</v>
      </c>
    </row>
    <row r="16" spans="2:10" ht="15" customHeight="1">
      <c r="B16" s="91"/>
      <c r="C16" s="89"/>
      <c r="D16" s="89" t="s">
        <v>671</v>
      </c>
      <c r="E16" s="89"/>
      <c r="F16" s="137"/>
      <c r="G16" s="93">
        <v>2296489882</v>
      </c>
      <c r="H16" s="92" t="s">
        <v>4</v>
      </c>
      <c r="I16" s="94">
        <v>2491530347</v>
      </c>
      <c r="J16" s="90" t="s">
        <v>4</v>
      </c>
    </row>
    <row r="17" spans="2:10" ht="15" customHeight="1">
      <c r="B17" s="91"/>
      <c r="C17" s="89"/>
      <c r="D17" s="89" t="s">
        <v>672</v>
      </c>
      <c r="E17" s="89"/>
      <c r="F17" s="137"/>
      <c r="G17" s="93">
        <v>454479420</v>
      </c>
      <c r="H17" s="92"/>
      <c r="I17" s="94">
        <v>627709274</v>
      </c>
      <c r="J17" s="90"/>
    </row>
    <row r="18" spans="2:10" ht="15" customHeight="1">
      <c r="B18" s="91"/>
      <c r="C18" s="89"/>
      <c r="D18" s="89" t="s">
        <v>673</v>
      </c>
      <c r="E18" s="89"/>
      <c r="F18" s="137"/>
      <c r="G18" s="93">
        <f>SUM(G19:G20)</f>
        <v>90005671222</v>
      </c>
      <c r="H18" s="92" t="s">
        <v>4</v>
      </c>
      <c r="I18" s="94">
        <f>SUM(I19:I20)</f>
        <v>77402090180</v>
      </c>
      <c r="J18" s="90" t="s">
        <v>4</v>
      </c>
    </row>
    <row r="19" spans="2:10" ht="15" customHeight="1">
      <c r="B19" s="91"/>
      <c r="C19" s="89"/>
      <c r="D19" s="89"/>
      <c r="E19" s="89" t="s">
        <v>310</v>
      </c>
      <c r="F19" s="137"/>
      <c r="G19" s="93">
        <v>30005671222</v>
      </c>
      <c r="H19" s="92" t="s">
        <v>4</v>
      </c>
      <c r="I19" s="94">
        <f>30101043139+1047041</f>
        <v>30102090180</v>
      </c>
      <c r="J19" s="90" t="s">
        <v>4</v>
      </c>
    </row>
    <row r="20" spans="2:10" ht="15" customHeight="1">
      <c r="B20" s="91"/>
      <c r="C20" s="89"/>
      <c r="D20" s="89"/>
      <c r="E20" s="89" t="s">
        <v>311</v>
      </c>
      <c r="F20" s="137"/>
      <c r="G20" s="93">
        <v>60000000000</v>
      </c>
      <c r="H20" s="92" t="s">
        <v>4</v>
      </c>
      <c r="I20" s="94">
        <v>47300000000</v>
      </c>
      <c r="J20" s="90" t="s">
        <v>4</v>
      </c>
    </row>
    <row r="21" spans="2:10" ht="15" customHeight="1">
      <c r="B21" s="91"/>
      <c r="C21" s="89" t="s">
        <v>312</v>
      </c>
      <c r="D21" s="89"/>
      <c r="E21" s="89"/>
      <c r="F21" s="137"/>
      <c r="G21" s="93" t="s">
        <v>4</v>
      </c>
      <c r="H21" s="92">
        <f>SUM(G22,G24,G26,G27,G34,G35,G36,G37,G49)</f>
        <v>55342610465</v>
      </c>
      <c r="I21" s="94" t="s">
        <v>4</v>
      </c>
      <c r="J21" s="90">
        <f>SUM(I22,I24,I26,I27,I34,I35,I36,I37,I49)</f>
        <v>66114897329</v>
      </c>
    </row>
    <row r="22" spans="2:10" ht="15" customHeight="1">
      <c r="B22" s="91"/>
      <c r="C22" s="89"/>
      <c r="D22" s="89" t="s">
        <v>313</v>
      </c>
      <c r="E22" s="89"/>
      <c r="F22" s="137"/>
      <c r="G22" s="93">
        <f>G23</f>
        <v>0</v>
      </c>
      <c r="H22" s="92" t="s">
        <v>4</v>
      </c>
      <c r="I22" s="94">
        <f>I23</f>
        <v>101500000</v>
      </c>
      <c r="J22" s="90" t="s">
        <v>4</v>
      </c>
    </row>
    <row r="23" spans="2:10" ht="15" customHeight="1">
      <c r="B23" s="91"/>
      <c r="C23" s="89"/>
      <c r="D23" s="89"/>
      <c r="E23" s="89" t="s">
        <v>549</v>
      </c>
      <c r="F23" s="137"/>
      <c r="G23" s="93">
        <v>0</v>
      </c>
      <c r="H23" s="92" t="s">
        <v>4</v>
      </c>
      <c r="I23" s="94">
        <v>101500000</v>
      </c>
      <c r="J23" s="90" t="s">
        <v>4</v>
      </c>
    </row>
    <row r="24" spans="2:10" ht="15" customHeight="1">
      <c r="B24" s="91"/>
      <c r="C24" s="89"/>
      <c r="D24" s="89" t="s">
        <v>314</v>
      </c>
      <c r="E24" s="89"/>
      <c r="F24" s="137"/>
      <c r="G24" s="93">
        <f>G25</f>
        <v>3575871027</v>
      </c>
      <c r="H24" s="92" t="s">
        <v>4</v>
      </c>
      <c r="I24" s="94">
        <f>I25</f>
        <v>21243397470</v>
      </c>
      <c r="J24" s="90" t="s">
        <v>4</v>
      </c>
    </row>
    <row r="25" spans="2:10" ht="15" customHeight="1">
      <c r="B25" s="91"/>
      <c r="C25" s="89"/>
      <c r="D25" s="89"/>
      <c r="E25" s="89" t="s">
        <v>315</v>
      </c>
      <c r="F25" s="137"/>
      <c r="G25" s="93">
        <v>3575871027</v>
      </c>
      <c r="H25" s="92" t="s">
        <v>4</v>
      </c>
      <c r="I25" s="94">
        <v>21243397470</v>
      </c>
      <c r="J25" s="90" t="s">
        <v>4</v>
      </c>
    </row>
    <row r="26" spans="2:10" ht="15" customHeight="1">
      <c r="B26" s="91"/>
      <c r="C26" s="89"/>
      <c r="D26" s="89" t="s">
        <v>486</v>
      </c>
      <c r="E26" s="89"/>
      <c r="F26" s="137"/>
      <c r="G26" s="93">
        <v>0</v>
      </c>
      <c r="H26" s="92" t="s">
        <v>4</v>
      </c>
      <c r="I26" s="94">
        <v>0</v>
      </c>
      <c r="J26" s="90" t="s">
        <v>4</v>
      </c>
    </row>
    <row r="27" spans="2:10" ht="15" customHeight="1">
      <c r="B27" s="91"/>
      <c r="C27" s="89"/>
      <c r="D27" s="89" t="s">
        <v>487</v>
      </c>
      <c r="E27" s="89"/>
      <c r="F27" s="137"/>
      <c r="G27" s="93">
        <f>SUM(G28,G31)</f>
        <v>20884920626</v>
      </c>
      <c r="H27" s="92" t="s">
        <v>4</v>
      </c>
      <c r="I27" s="94">
        <f>SUM(I28,I31)</f>
        <v>15364983798</v>
      </c>
      <c r="J27" s="90" t="s">
        <v>4</v>
      </c>
    </row>
    <row r="28" spans="2:10" ht="15" customHeight="1">
      <c r="B28" s="91"/>
      <c r="C28" s="89"/>
      <c r="D28" s="89"/>
      <c r="E28" s="89" t="s">
        <v>317</v>
      </c>
      <c r="F28" s="137"/>
      <c r="G28" s="93">
        <f>SUM(G29:G30)</f>
        <v>10914601858</v>
      </c>
      <c r="H28" s="92" t="s">
        <v>4</v>
      </c>
      <c r="I28" s="94">
        <f>SUM(I29:I30)</f>
        <v>9704835926</v>
      </c>
      <c r="J28" s="90" t="s">
        <v>4</v>
      </c>
    </row>
    <row r="29" spans="2:10" ht="15" customHeight="1">
      <c r="B29" s="91"/>
      <c r="C29" s="89"/>
      <c r="D29" s="89"/>
      <c r="E29" s="89"/>
      <c r="F29" s="137" t="s">
        <v>577</v>
      </c>
      <c r="G29" s="93">
        <v>6535174482</v>
      </c>
      <c r="H29" s="92" t="s">
        <v>4</v>
      </c>
      <c r="I29" s="94">
        <v>5335951624</v>
      </c>
      <c r="J29" s="90" t="s">
        <v>4</v>
      </c>
    </row>
    <row r="30" spans="2:10" ht="15" customHeight="1">
      <c r="B30" s="91"/>
      <c r="C30" s="89"/>
      <c r="D30" s="89"/>
      <c r="E30" s="89"/>
      <c r="F30" s="137" t="s">
        <v>578</v>
      </c>
      <c r="G30" s="93">
        <v>4379427376</v>
      </c>
      <c r="H30" s="92" t="s">
        <v>4</v>
      </c>
      <c r="I30" s="94">
        <v>4368884302</v>
      </c>
      <c r="J30" s="90" t="s">
        <v>4</v>
      </c>
    </row>
    <row r="31" spans="2:10" ht="15" customHeight="1">
      <c r="B31" s="91"/>
      <c r="C31" s="89"/>
      <c r="D31" s="89"/>
      <c r="E31" s="89" t="s">
        <v>318</v>
      </c>
      <c r="F31" s="137"/>
      <c r="G31" s="93">
        <f>SUM(G32:G33)</f>
        <v>9970318768</v>
      </c>
      <c r="H31" s="92" t="s">
        <v>4</v>
      </c>
      <c r="I31" s="94">
        <f>SUM(I32:I33)</f>
        <v>5660147872</v>
      </c>
      <c r="J31" s="90" t="s">
        <v>4</v>
      </c>
    </row>
    <row r="32" spans="2:10" ht="15" customHeight="1">
      <c r="B32" s="91"/>
      <c r="C32" s="89"/>
      <c r="D32" s="89"/>
      <c r="E32" s="89"/>
      <c r="F32" s="137" t="s">
        <v>319</v>
      </c>
      <c r="G32" s="93">
        <v>2360291833</v>
      </c>
      <c r="H32" s="92" t="s">
        <v>4</v>
      </c>
      <c r="I32" s="94">
        <v>3895416189</v>
      </c>
      <c r="J32" s="90" t="s">
        <v>4</v>
      </c>
    </row>
    <row r="33" spans="2:10" ht="15" customHeight="1">
      <c r="B33" s="91"/>
      <c r="C33" s="89"/>
      <c r="D33" s="89"/>
      <c r="E33" s="89"/>
      <c r="F33" s="137" t="s">
        <v>320</v>
      </c>
      <c r="G33" s="93">
        <v>7610026935</v>
      </c>
      <c r="H33" s="92" t="s">
        <v>4</v>
      </c>
      <c r="I33" s="94">
        <v>1764731683</v>
      </c>
      <c r="J33" s="90" t="s">
        <v>4</v>
      </c>
    </row>
    <row r="34" spans="2:10" ht="15" customHeight="1">
      <c r="B34" s="91"/>
      <c r="C34" s="89"/>
      <c r="D34" s="89" t="s">
        <v>488</v>
      </c>
      <c r="E34" s="89"/>
      <c r="F34" s="137"/>
      <c r="G34" s="93">
        <v>2213998065</v>
      </c>
      <c r="H34" s="92" t="s">
        <v>4</v>
      </c>
      <c r="I34" s="94">
        <v>2835791340</v>
      </c>
      <c r="J34" s="90" t="s">
        <v>4</v>
      </c>
    </row>
    <row r="35" spans="2:10" ht="15" customHeight="1">
      <c r="B35" s="91"/>
      <c r="C35" s="89"/>
      <c r="D35" s="89" t="s">
        <v>489</v>
      </c>
      <c r="E35" s="89"/>
      <c r="F35" s="137"/>
      <c r="G35" s="93">
        <v>1600000000</v>
      </c>
      <c r="H35" s="92" t="s">
        <v>4</v>
      </c>
      <c r="I35" s="94">
        <v>3250000000</v>
      </c>
      <c r="J35" s="90" t="s">
        <v>4</v>
      </c>
    </row>
    <row r="36" spans="2:10" ht="15" customHeight="1">
      <c r="B36" s="91"/>
      <c r="C36" s="89"/>
      <c r="D36" s="89" t="s">
        <v>490</v>
      </c>
      <c r="E36" s="89"/>
      <c r="F36" s="137"/>
      <c r="G36" s="93">
        <v>26900000</v>
      </c>
      <c r="H36" s="92" t="s">
        <v>4</v>
      </c>
      <c r="I36" s="94">
        <v>26900000</v>
      </c>
      <c r="J36" s="90" t="s">
        <v>4</v>
      </c>
    </row>
    <row r="37" spans="2:10" ht="15" customHeight="1">
      <c r="B37" s="91"/>
      <c r="C37" s="89"/>
      <c r="D37" s="89" t="s">
        <v>491</v>
      </c>
      <c r="E37" s="89"/>
      <c r="F37" s="137"/>
      <c r="G37" s="93">
        <f>SUM(G38:G48)</f>
        <v>25180920747</v>
      </c>
      <c r="H37" s="92" t="s">
        <v>4</v>
      </c>
      <c r="I37" s="94">
        <f>SUM(I38:I48)</f>
        <v>21432324721</v>
      </c>
      <c r="J37" s="90" t="s">
        <v>4</v>
      </c>
    </row>
    <row r="38" spans="2:10" ht="15" customHeight="1">
      <c r="B38" s="91"/>
      <c r="C38" s="89"/>
      <c r="D38" s="89"/>
      <c r="E38" s="89" t="s">
        <v>321</v>
      </c>
      <c r="F38" s="137"/>
      <c r="G38" s="93">
        <v>583856733</v>
      </c>
      <c r="H38" s="92" t="s">
        <v>4</v>
      </c>
      <c r="I38" s="94">
        <v>627640510</v>
      </c>
      <c r="J38" s="90" t="s">
        <v>4</v>
      </c>
    </row>
    <row r="39" spans="2:10" ht="15" customHeight="1">
      <c r="B39" s="91"/>
      <c r="C39" s="89"/>
      <c r="D39" s="89"/>
      <c r="E39" s="89" t="s">
        <v>322</v>
      </c>
      <c r="F39" s="137"/>
      <c r="G39" s="93">
        <v>194734705</v>
      </c>
      <c r="H39" s="92" t="s">
        <v>4</v>
      </c>
      <c r="I39" s="94">
        <v>175248353</v>
      </c>
      <c r="J39" s="90" t="s">
        <v>4</v>
      </c>
    </row>
    <row r="40" spans="2:10" ht="15" customHeight="1">
      <c r="B40" s="91"/>
      <c r="C40" s="89"/>
      <c r="D40" s="89"/>
      <c r="E40" s="89" t="s">
        <v>323</v>
      </c>
      <c r="F40" s="137"/>
      <c r="G40" s="93">
        <v>1348997680</v>
      </c>
      <c r="H40" s="92" t="s">
        <v>4</v>
      </c>
      <c r="I40" s="94">
        <v>1292004845</v>
      </c>
      <c r="J40" s="90" t="s">
        <v>4</v>
      </c>
    </row>
    <row r="41" spans="2:10" ht="15" customHeight="1">
      <c r="B41" s="91"/>
      <c r="C41" s="89"/>
      <c r="D41" s="89"/>
      <c r="E41" s="89" t="s">
        <v>557</v>
      </c>
      <c r="F41" s="137"/>
      <c r="G41" s="93">
        <v>0</v>
      </c>
      <c r="H41" s="92" t="s">
        <v>4</v>
      </c>
      <c r="I41" s="94">
        <v>685672</v>
      </c>
      <c r="J41" s="90" t="s">
        <v>4</v>
      </c>
    </row>
    <row r="42" spans="2:10" ht="15" customHeight="1">
      <c r="B42" s="91"/>
      <c r="C42" s="89"/>
      <c r="D42" s="89"/>
      <c r="E42" s="89" t="s">
        <v>558</v>
      </c>
      <c r="F42" s="137"/>
      <c r="G42" s="93">
        <v>15039284086</v>
      </c>
      <c r="H42" s="92" t="s">
        <v>4</v>
      </c>
      <c r="I42" s="94">
        <v>13061110129</v>
      </c>
      <c r="J42" s="90" t="s">
        <v>4</v>
      </c>
    </row>
    <row r="43" spans="2:10" ht="15" customHeight="1">
      <c r="B43" s="91"/>
      <c r="C43" s="89"/>
      <c r="D43" s="89"/>
      <c r="E43" s="89" t="s">
        <v>559</v>
      </c>
      <c r="F43" s="137"/>
      <c r="G43" s="93">
        <v>65470177</v>
      </c>
      <c r="H43" s="92" t="s">
        <v>4</v>
      </c>
      <c r="I43" s="94">
        <v>86979940</v>
      </c>
      <c r="J43" s="90" t="s">
        <v>4</v>
      </c>
    </row>
    <row r="44" spans="2:10" ht="15" customHeight="1">
      <c r="B44" s="91"/>
      <c r="C44" s="89"/>
      <c r="D44" s="89"/>
      <c r="E44" s="89" t="s">
        <v>560</v>
      </c>
      <c r="F44" s="137"/>
      <c r="G44" s="93">
        <v>73397173</v>
      </c>
      <c r="H44" s="92" t="s">
        <v>4</v>
      </c>
      <c r="I44" s="94">
        <v>57896223</v>
      </c>
      <c r="J44" s="90" t="s">
        <v>4</v>
      </c>
    </row>
    <row r="45" spans="2:10" ht="15" customHeight="1">
      <c r="B45" s="91"/>
      <c r="C45" s="89"/>
      <c r="D45" s="89"/>
      <c r="E45" s="89" t="s">
        <v>561</v>
      </c>
      <c r="F45" s="137"/>
      <c r="G45" s="93">
        <v>35479929</v>
      </c>
      <c r="H45" s="92" t="s">
        <v>4</v>
      </c>
      <c r="I45" s="94">
        <v>35886351</v>
      </c>
      <c r="J45" s="90" t="s">
        <v>4</v>
      </c>
    </row>
    <row r="46" spans="2:10" ht="15" customHeight="1">
      <c r="B46" s="91"/>
      <c r="C46" s="89"/>
      <c r="D46" s="89"/>
      <c r="E46" s="89" t="s">
        <v>562</v>
      </c>
      <c r="F46" s="137"/>
      <c r="G46" s="93">
        <v>1258194</v>
      </c>
      <c r="H46" s="92" t="s">
        <v>4</v>
      </c>
      <c r="I46" s="94">
        <v>1263768</v>
      </c>
      <c r="J46" s="90" t="s">
        <v>4</v>
      </c>
    </row>
    <row r="47" spans="2:10" ht="15" customHeight="1">
      <c r="B47" s="91"/>
      <c r="C47" s="89"/>
      <c r="D47" s="89"/>
      <c r="E47" s="89" t="s">
        <v>556</v>
      </c>
      <c r="F47" s="137"/>
      <c r="G47" s="93">
        <v>3923035380</v>
      </c>
      <c r="H47" s="92" t="s">
        <v>4</v>
      </c>
      <c r="I47" s="94">
        <v>2844613780</v>
      </c>
      <c r="J47" s="90" t="s">
        <v>4</v>
      </c>
    </row>
    <row r="48" spans="2:10" ht="15" customHeight="1">
      <c r="B48" s="91"/>
      <c r="C48" s="89"/>
      <c r="D48" s="89"/>
      <c r="E48" s="89" t="s">
        <v>579</v>
      </c>
      <c r="F48" s="137"/>
      <c r="G48" s="93">
        <v>3915406690</v>
      </c>
      <c r="H48" s="92" t="s">
        <v>4</v>
      </c>
      <c r="I48" s="94">
        <f>3242506161+6488989</f>
        <v>3248995150</v>
      </c>
      <c r="J48" s="90" t="s">
        <v>4</v>
      </c>
    </row>
    <row r="49" spans="2:10" ht="15" customHeight="1">
      <c r="B49" s="91"/>
      <c r="C49" s="89"/>
      <c r="D49" s="89" t="s">
        <v>635</v>
      </c>
      <c r="E49" s="89"/>
      <c r="F49" s="137"/>
      <c r="G49" s="93">
        <v>1860000000</v>
      </c>
      <c r="H49" s="92"/>
      <c r="I49" s="94">
        <v>1860000000</v>
      </c>
      <c r="J49" s="90"/>
    </row>
    <row r="50" spans="2:10" ht="15" customHeight="1">
      <c r="B50" s="91" t="s">
        <v>324</v>
      </c>
      <c r="C50" s="89"/>
      <c r="D50" s="89"/>
      <c r="E50" s="89"/>
      <c r="F50" s="137"/>
      <c r="G50" s="93" t="s">
        <v>4</v>
      </c>
      <c r="H50" s="92">
        <f>SUM(H51,H61,H67)</f>
        <v>1179237333473</v>
      </c>
      <c r="I50" s="94" t="s">
        <v>4</v>
      </c>
      <c r="J50" s="90">
        <f>SUM(J51,J61,J67)</f>
        <v>1151517100473</v>
      </c>
    </row>
    <row r="51" spans="2:10" ht="15" customHeight="1">
      <c r="B51" s="91"/>
      <c r="C51" s="89" t="s">
        <v>325</v>
      </c>
      <c r="D51" s="89"/>
      <c r="E51" s="89"/>
      <c r="F51" s="137"/>
      <c r="G51" s="93" t="s">
        <v>4</v>
      </c>
      <c r="H51" s="92">
        <f>SUM(G52:G60)</f>
        <v>896574898100</v>
      </c>
      <c r="I51" s="94" t="s">
        <v>4</v>
      </c>
      <c r="J51" s="90">
        <f>SUM(I52:I60)</f>
        <v>855839404213</v>
      </c>
    </row>
    <row r="52" spans="2:10" ht="15" customHeight="1">
      <c r="B52" s="91"/>
      <c r="C52" s="89"/>
      <c r="D52" s="89" t="s">
        <v>326</v>
      </c>
      <c r="E52" s="89"/>
      <c r="F52" s="137"/>
      <c r="G52" s="93">
        <v>37612095905</v>
      </c>
      <c r="H52" s="92" t="s">
        <v>4</v>
      </c>
      <c r="I52" s="94">
        <f>62005056525+10105000</f>
        <v>62015161525</v>
      </c>
      <c r="J52" s="90" t="s">
        <v>4</v>
      </c>
    </row>
    <row r="53" spans="2:10" ht="15" customHeight="1">
      <c r="B53" s="91"/>
      <c r="C53" s="89"/>
      <c r="D53" s="89" t="s">
        <v>327</v>
      </c>
      <c r="E53" s="89"/>
      <c r="F53" s="137"/>
      <c r="G53" s="93">
        <v>2011749763</v>
      </c>
      <c r="H53" s="92" t="s">
        <v>4</v>
      </c>
      <c r="I53" s="94">
        <v>2570733707</v>
      </c>
      <c r="J53" s="90" t="s">
        <v>4</v>
      </c>
    </row>
    <row r="54" spans="2:10" ht="15" customHeight="1">
      <c r="B54" s="91"/>
      <c r="C54" s="89"/>
      <c r="D54" s="89" t="s">
        <v>328</v>
      </c>
      <c r="E54" s="89"/>
      <c r="F54" s="137"/>
      <c r="G54" s="93">
        <v>23173901065</v>
      </c>
      <c r="H54" s="92" t="s">
        <v>4</v>
      </c>
      <c r="I54" s="94">
        <v>82045224904</v>
      </c>
      <c r="J54" s="90" t="s">
        <v>4</v>
      </c>
    </row>
    <row r="55" spans="2:10" ht="15" customHeight="1">
      <c r="B55" s="91"/>
      <c r="C55" s="89"/>
      <c r="D55" s="89" t="s">
        <v>329</v>
      </c>
      <c r="E55" s="89"/>
      <c r="F55" s="137"/>
      <c r="G55" s="93">
        <v>600461991997</v>
      </c>
      <c r="H55" s="92" t="s">
        <v>4</v>
      </c>
      <c r="I55" s="94">
        <v>599638153685</v>
      </c>
      <c r="J55" s="90" t="s">
        <v>4</v>
      </c>
    </row>
    <row r="56" spans="2:10" ht="15" customHeight="1">
      <c r="B56" s="91"/>
      <c r="C56" s="89"/>
      <c r="D56" s="89" t="s">
        <v>330</v>
      </c>
      <c r="E56" s="89"/>
      <c r="F56" s="137"/>
      <c r="G56" s="93">
        <v>218448392789</v>
      </c>
      <c r="H56" s="92" t="s">
        <v>4</v>
      </c>
      <c r="I56" s="94">
        <v>101854529968</v>
      </c>
      <c r="J56" s="90" t="s">
        <v>4</v>
      </c>
    </row>
    <row r="57" spans="2:10" ht="15" customHeight="1">
      <c r="B57" s="91"/>
      <c r="C57" s="89"/>
      <c r="D57" s="89" t="s">
        <v>331</v>
      </c>
      <c r="E57" s="89"/>
      <c r="F57" s="137"/>
      <c r="G57" s="93">
        <v>0</v>
      </c>
      <c r="H57" s="92" t="s">
        <v>4</v>
      </c>
      <c r="I57" s="94">
        <v>0</v>
      </c>
      <c r="J57" s="90" t="s">
        <v>4</v>
      </c>
    </row>
    <row r="58" spans="2:10" ht="15" customHeight="1">
      <c r="B58" s="91"/>
      <c r="C58" s="89"/>
      <c r="D58" s="89" t="s">
        <v>495</v>
      </c>
      <c r="E58" s="89"/>
      <c r="F58" s="137"/>
      <c r="G58" s="93">
        <v>8380908904</v>
      </c>
      <c r="H58" s="109"/>
      <c r="I58" s="94">
        <v>1170108904</v>
      </c>
      <c r="J58" s="137"/>
    </row>
    <row r="59" spans="2:10" ht="15" customHeight="1">
      <c r="B59" s="91"/>
      <c r="C59" s="89"/>
      <c r="D59" s="89" t="s">
        <v>494</v>
      </c>
      <c r="E59" s="89"/>
      <c r="F59" s="137"/>
      <c r="G59" s="93">
        <v>2338757677</v>
      </c>
      <c r="H59" s="92" t="s">
        <v>4</v>
      </c>
      <c r="I59" s="94">
        <v>2319291520</v>
      </c>
      <c r="J59" s="90" t="s">
        <v>4</v>
      </c>
    </row>
    <row r="60" spans="2:10" ht="15" customHeight="1">
      <c r="B60" s="91"/>
      <c r="C60" s="89"/>
      <c r="D60" s="89" t="s">
        <v>636</v>
      </c>
      <c r="E60" s="89"/>
      <c r="F60" s="137"/>
      <c r="G60" s="93">
        <v>4147100000</v>
      </c>
      <c r="H60" s="92" t="s">
        <v>4</v>
      </c>
      <c r="I60" s="94">
        <v>4226200000</v>
      </c>
      <c r="J60" s="90" t="s">
        <v>4</v>
      </c>
    </row>
    <row r="61" spans="2:10" ht="15" customHeight="1">
      <c r="B61" s="91"/>
      <c r="C61" s="89" t="s">
        <v>485</v>
      </c>
      <c r="D61" s="89"/>
      <c r="E61" s="89"/>
      <c r="F61" s="137"/>
      <c r="G61" s="93" t="s">
        <v>4</v>
      </c>
      <c r="H61" s="92">
        <f>SUM(G62,G65)</f>
        <v>281181485373</v>
      </c>
      <c r="I61" s="94" t="s">
        <v>4</v>
      </c>
      <c r="J61" s="90">
        <f>SUM(I62,I65)</f>
        <v>293548753632</v>
      </c>
    </row>
    <row r="62" spans="2:10" ht="15" customHeight="1">
      <c r="B62" s="91"/>
      <c r="C62" s="89"/>
      <c r="D62" s="89" t="s">
        <v>492</v>
      </c>
      <c r="E62" s="89"/>
      <c r="F62" s="137"/>
      <c r="G62" s="93">
        <f>SUM(G63:G64)</f>
        <v>281181485373</v>
      </c>
      <c r="H62" s="92" t="s">
        <v>4</v>
      </c>
      <c r="I62" s="94">
        <f>SUM(I63:I64)</f>
        <v>293548753632</v>
      </c>
      <c r="J62" s="90" t="s">
        <v>4</v>
      </c>
    </row>
    <row r="63" spans="2:10" ht="15" customHeight="1">
      <c r="B63" s="91"/>
      <c r="C63" s="89"/>
      <c r="D63" s="89"/>
      <c r="E63" s="89" t="s">
        <v>316</v>
      </c>
      <c r="F63" s="137"/>
      <c r="G63" s="93">
        <v>218523288169</v>
      </c>
      <c r="H63" s="92" t="s">
        <v>4</v>
      </c>
      <c r="I63" s="94">
        <v>243848811259</v>
      </c>
      <c r="J63" s="90" t="s">
        <v>4</v>
      </c>
    </row>
    <row r="64" spans="2:10" ht="15" customHeight="1">
      <c r="B64" s="91"/>
      <c r="C64" s="89"/>
      <c r="D64" s="89"/>
      <c r="E64" s="89" t="s">
        <v>637</v>
      </c>
      <c r="F64" s="137"/>
      <c r="G64" s="93">
        <v>62658197204</v>
      </c>
      <c r="H64" s="92" t="s">
        <v>4</v>
      </c>
      <c r="I64" s="94">
        <v>49699942373</v>
      </c>
      <c r="J64" s="90" t="s">
        <v>4</v>
      </c>
    </row>
    <row r="65" spans="2:10" ht="15" customHeight="1">
      <c r="B65" s="91"/>
      <c r="C65" s="89"/>
      <c r="D65" s="89" t="s">
        <v>499</v>
      </c>
      <c r="E65" s="89"/>
      <c r="F65" s="137"/>
      <c r="G65" s="93">
        <f>SUM(G66:G66)</f>
        <v>0</v>
      </c>
      <c r="H65" s="92" t="s">
        <v>4</v>
      </c>
      <c r="I65" s="94">
        <f>SUM(I66:I66)</f>
        <v>0</v>
      </c>
      <c r="J65" s="90" t="s">
        <v>4</v>
      </c>
    </row>
    <row r="66" spans="2:10" ht="15" customHeight="1">
      <c r="B66" s="91"/>
      <c r="C66" s="89"/>
      <c r="D66" s="89"/>
      <c r="E66" s="89" t="s">
        <v>500</v>
      </c>
      <c r="F66" s="137"/>
      <c r="G66" s="93">
        <v>0</v>
      </c>
      <c r="H66" s="92" t="s">
        <v>4</v>
      </c>
      <c r="I66" s="94">
        <v>0</v>
      </c>
      <c r="J66" s="90" t="s">
        <v>4</v>
      </c>
    </row>
    <row r="67" spans="2:10" ht="15" customHeight="1">
      <c r="B67" s="91"/>
      <c r="C67" s="89" t="s">
        <v>645</v>
      </c>
      <c r="D67" s="89"/>
      <c r="E67" s="89"/>
      <c r="F67" s="137"/>
      <c r="G67" s="93" t="s">
        <v>4</v>
      </c>
      <c r="H67" s="92">
        <f>SUM(G68,G70)</f>
        <v>1480950000</v>
      </c>
      <c r="I67" s="94" t="s">
        <v>4</v>
      </c>
      <c r="J67" s="90">
        <f>SUM(I68,I70)</f>
        <v>2128942628</v>
      </c>
    </row>
    <row r="68" spans="2:10" ht="15" customHeight="1">
      <c r="B68" s="91"/>
      <c r="C68" s="89"/>
      <c r="D68" s="89" t="s">
        <v>332</v>
      </c>
      <c r="E68" s="89"/>
      <c r="F68" s="137"/>
      <c r="G68" s="93">
        <f>+G69</f>
        <v>1480950000</v>
      </c>
      <c r="H68" s="92" t="s">
        <v>4</v>
      </c>
      <c r="I68" s="94">
        <f>+I69</f>
        <v>1622928000</v>
      </c>
      <c r="J68" s="90" t="s">
        <v>4</v>
      </c>
    </row>
    <row r="69" spans="2:10" ht="15" customHeight="1">
      <c r="B69" s="91"/>
      <c r="C69" s="89"/>
      <c r="D69" s="89"/>
      <c r="E69" s="89" t="s">
        <v>333</v>
      </c>
      <c r="F69" s="137"/>
      <c r="G69" s="93">
        <v>1480950000</v>
      </c>
      <c r="H69" s="92" t="s">
        <v>4</v>
      </c>
      <c r="I69" s="94">
        <v>1622928000</v>
      </c>
      <c r="J69" s="90" t="s">
        <v>4</v>
      </c>
    </row>
    <row r="70" spans="2:10" ht="15" customHeight="1">
      <c r="B70" s="91"/>
      <c r="C70" s="89"/>
      <c r="D70" s="89" t="s">
        <v>334</v>
      </c>
      <c r="E70" s="89"/>
      <c r="F70" s="137"/>
      <c r="G70" s="93">
        <f>SUM(G71:G72)</f>
        <v>0</v>
      </c>
      <c r="H70" s="92" t="s">
        <v>4</v>
      </c>
      <c r="I70" s="94">
        <f>SUM(I71:I72)</f>
        <v>506014628</v>
      </c>
      <c r="J70" s="90" t="s">
        <v>4</v>
      </c>
    </row>
    <row r="71" spans="2:10" ht="15" customHeight="1">
      <c r="B71" s="91"/>
      <c r="C71" s="89"/>
      <c r="D71" s="89"/>
      <c r="E71" s="89" t="s">
        <v>638</v>
      </c>
      <c r="F71" s="137"/>
      <c r="G71" s="93"/>
      <c r="H71" s="92" t="s">
        <v>4</v>
      </c>
      <c r="I71" s="94"/>
      <c r="J71" s="90"/>
    </row>
    <row r="72" spans="2:10" ht="15" customHeight="1">
      <c r="B72" s="91"/>
      <c r="C72" s="89"/>
      <c r="D72" s="89"/>
      <c r="E72" s="89" t="s">
        <v>639</v>
      </c>
      <c r="F72" s="137"/>
      <c r="G72" s="93"/>
      <c r="H72" s="92"/>
      <c r="I72" s="94">
        <v>506014628</v>
      </c>
      <c r="J72" s="90" t="s">
        <v>4</v>
      </c>
    </row>
    <row r="73" spans="2:10" ht="15" customHeight="1">
      <c r="B73" s="91" t="s">
        <v>335</v>
      </c>
      <c r="C73" s="89"/>
      <c r="D73" s="89"/>
      <c r="E73" s="89"/>
      <c r="F73" s="137"/>
      <c r="G73" s="93" t="s">
        <v>4</v>
      </c>
      <c r="H73" s="92">
        <f>SUM(H74)</f>
        <v>11679301576</v>
      </c>
      <c r="I73" s="94" t="s">
        <v>4</v>
      </c>
      <c r="J73" s="90">
        <f>SUM(J74)</f>
        <v>11366677975</v>
      </c>
    </row>
    <row r="74" spans="2:10" ht="15" customHeight="1">
      <c r="B74" s="91"/>
      <c r="C74" s="89" t="s">
        <v>336</v>
      </c>
      <c r="D74" s="89"/>
      <c r="E74" s="89"/>
      <c r="F74" s="137"/>
      <c r="G74" s="93" t="s">
        <v>4</v>
      </c>
      <c r="H74" s="92">
        <f>SUM(G75:G80)</f>
        <v>11679301576</v>
      </c>
      <c r="I74" s="94" t="s">
        <v>4</v>
      </c>
      <c r="J74" s="90">
        <f>SUM(I75:I80)</f>
        <v>11366677975</v>
      </c>
    </row>
    <row r="75" spans="2:10" ht="15" customHeight="1">
      <c r="B75" s="91"/>
      <c r="C75" s="89"/>
      <c r="D75" s="89" t="s">
        <v>326</v>
      </c>
      <c r="E75" s="89"/>
      <c r="F75" s="137"/>
      <c r="G75" s="93">
        <v>5615279915</v>
      </c>
      <c r="H75" s="92" t="s">
        <v>4</v>
      </c>
      <c r="I75" s="94">
        <v>5696590629</v>
      </c>
      <c r="J75" s="90" t="s">
        <v>4</v>
      </c>
    </row>
    <row r="76" spans="2:10" ht="15" customHeight="1">
      <c r="B76" s="91"/>
      <c r="C76" s="89"/>
      <c r="D76" s="89" t="s">
        <v>337</v>
      </c>
      <c r="E76" s="89"/>
      <c r="F76" s="137"/>
      <c r="G76" s="93">
        <f>2781047936+2930903158</f>
        <v>5711951094</v>
      </c>
      <c r="H76" s="92" t="s">
        <v>4</v>
      </c>
      <c r="I76" s="94">
        <f>2685719141+2984368205</f>
        <v>5670087346</v>
      </c>
      <c r="J76" s="90" t="s">
        <v>4</v>
      </c>
    </row>
    <row r="77" spans="2:10" ht="15" customHeight="1">
      <c r="B77" s="91"/>
      <c r="C77" s="89"/>
      <c r="D77" s="89"/>
      <c r="E77" s="89" t="s">
        <v>641</v>
      </c>
      <c r="F77" s="137"/>
      <c r="G77" s="93"/>
      <c r="H77" s="92"/>
      <c r="I77" s="94"/>
      <c r="J77" s="90"/>
    </row>
    <row r="78" spans="2:10" ht="15" customHeight="1">
      <c r="B78" s="91"/>
      <c r="C78" s="89"/>
      <c r="D78" s="89"/>
      <c r="E78" s="89" t="s">
        <v>642</v>
      </c>
      <c r="F78" s="137"/>
      <c r="G78" s="93"/>
      <c r="H78" s="92"/>
      <c r="I78" s="94"/>
      <c r="J78" s="90"/>
    </row>
    <row r="79" spans="2:10" ht="15" customHeight="1">
      <c r="B79" s="91"/>
      <c r="C79" s="89"/>
      <c r="D79" s="89" t="s">
        <v>338</v>
      </c>
      <c r="E79" s="89"/>
      <c r="F79" s="137"/>
      <c r="G79" s="93">
        <v>0</v>
      </c>
      <c r="H79" s="92" t="s">
        <v>4</v>
      </c>
      <c r="I79" s="94">
        <v>0</v>
      </c>
      <c r="J79" s="90" t="s">
        <v>4</v>
      </c>
    </row>
    <row r="80" spans="2:10" ht="15" customHeight="1">
      <c r="B80" s="91"/>
      <c r="C80" s="89"/>
      <c r="D80" s="89" t="s">
        <v>600</v>
      </c>
      <c r="E80" s="89"/>
      <c r="F80" s="137"/>
      <c r="G80" s="93">
        <v>352070567</v>
      </c>
      <c r="H80" s="92"/>
      <c r="I80" s="94"/>
      <c r="J80" s="90"/>
    </row>
    <row r="81" spans="2:10" ht="15" customHeight="1">
      <c r="B81" s="91" t="s">
        <v>339</v>
      </c>
      <c r="C81" s="89"/>
      <c r="D81" s="89"/>
      <c r="E81" s="89"/>
      <c r="F81" s="137"/>
      <c r="G81" s="93" t="s">
        <v>4</v>
      </c>
      <c r="H81" s="92">
        <f>SUM(H82,H83,H84,H85,H92,H93,H100,H101,H103)</f>
        <v>205200532654</v>
      </c>
      <c r="I81" s="94" t="s">
        <v>4</v>
      </c>
      <c r="J81" s="90">
        <f>SUM(J82,J83,J84,J85,J92,J93,J100,J101,J103)</f>
        <v>237081213371</v>
      </c>
    </row>
    <row r="82" spans="2:10" ht="15" customHeight="1">
      <c r="B82" s="91" t="s">
        <v>493</v>
      </c>
      <c r="C82" s="89"/>
      <c r="D82" s="89"/>
      <c r="E82" s="89"/>
      <c r="F82" s="137"/>
      <c r="G82" s="60"/>
      <c r="H82" s="61"/>
      <c r="I82" s="62"/>
      <c r="J82" s="63"/>
    </row>
    <row r="83" spans="2:10" ht="15" customHeight="1">
      <c r="B83" s="91" t="s">
        <v>498</v>
      </c>
      <c r="C83" s="89"/>
      <c r="D83" s="89"/>
      <c r="E83" s="89"/>
      <c r="F83" s="137"/>
      <c r="G83" s="60"/>
      <c r="H83" s="61"/>
      <c r="I83" s="62"/>
      <c r="J83" s="63"/>
    </row>
    <row r="84" spans="2:10" ht="15" customHeight="1">
      <c r="B84" s="91"/>
      <c r="C84" s="89" t="s">
        <v>340</v>
      </c>
      <c r="D84" s="89"/>
      <c r="E84" s="89"/>
      <c r="F84" s="137"/>
      <c r="G84" s="60" t="s">
        <v>4</v>
      </c>
      <c r="H84" s="92">
        <v>0</v>
      </c>
      <c r="I84" s="62" t="s">
        <v>4</v>
      </c>
      <c r="J84" s="90">
        <v>0</v>
      </c>
    </row>
    <row r="85" spans="2:10" ht="15" customHeight="1">
      <c r="B85" s="91"/>
      <c r="C85" s="89" t="s">
        <v>341</v>
      </c>
      <c r="D85" s="89"/>
      <c r="E85" s="89"/>
      <c r="F85" s="137"/>
      <c r="G85" s="60" t="s">
        <v>4</v>
      </c>
      <c r="H85" s="61">
        <f>SUM(G86,G89)</f>
        <v>177388549857</v>
      </c>
      <c r="I85" s="62" t="s">
        <v>4</v>
      </c>
      <c r="J85" s="63">
        <f>SUM(I86,I89)</f>
        <v>215557694227</v>
      </c>
    </row>
    <row r="86" spans="2:10" ht="15" customHeight="1">
      <c r="B86" s="91"/>
      <c r="C86" s="89"/>
      <c r="D86" s="89" t="s">
        <v>342</v>
      </c>
      <c r="E86" s="89"/>
      <c r="F86" s="137"/>
      <c r="G86" s="60">
        <f>SUM(G87:G88)</f>
        <v>84837163457</v>
      </c>
      <c r="H86" s="61" t="s">
        <v>4</v>
      </c>
      <c r="I86" s="62">
        <f>SUM(I87:I88)</f>
        <v>128767609191</v>
      </c>
      <c r="J86" s="63" t="s">
        <v>4</v>
      </c>
    </row>
    <row r="87" spans="2:10" ht="15" customHeight="1">
      <c r="B87" s="91"/>
      <c r="C87" s="89"/>
      <c r="D87" s="89"/>
      <c r="E87" s="89" t="s">
        <v>343</v>
      </c>
      <c r="F87" s="137"/>
      <c r="G87" s="60">
        <v>67067215812</v>
      </c>
      <c r="H87" s="61" t="s">
        <v>4</v>
      </c>
      <c r="I87" s="62">
        <v>99125097705</v>
      </c>
      <c r="J87" s="63" t="s">
        <v>4</v>
      </c>
    </row>
    <row r="88" spans="2:10" ht="15" customHeight="1">
      <c r="B88" s="91"/>
      <c r="C88" s="89"/>
      <c r="D88" s="89"/>
      <c r="E88" s="89" t="s">
        <v>344</v>
      </c>
      <c r="F88" s="137"/>
      <c r="G88" s="60">
        <v>17769947645</v>
      </c>
      <c r="H88" s="61" t="s">
        <v>4</v>
      </c>
      <c r="I88" s="62">
        <v>29642511486</v>
      </c>
      <c r="J88" s="63" t="s">
        <v>4</v>
      </c>
    </row>
    <row r="89" spans="2:10" ht="15" customHeight="1">
      <c r="B89" s="91"/>
      <c r="C89" s="89"/>
      <c r="D89" s="89" t="s">
        <v>345</v>
      </c>
      <c r="E89" s="89"/>
      <c r="F89" s="137"/>
      <c r="G89" s="60">
        <f>SUM(G90:G91)</f>
        <v>92551386400</v>
      </c>
      <c r="H89" s="61" t="s">
        <v>4</v>
      </c>
      <c r="I89" s="62">
        <f>SUM(I90:I91)</f>
        <v>86790085036</v>
      </c>
      <c r="J89" s="63" t="s">
        <v>4</v>
      </c>
    </row>
    <row r="90" spans="2:10" ht="15" customHeight="1">
      <c r="B90" s="91"/>
      <c r="C90" s="89"/>
      <c r="D90" s="89"/>
      <c r="E90" s="89" t="s">
        <v>346</v>
      </c>
      <c r="F90" s="137"/>
      <c r="G90" s="60">
        <v>91848546400</v>
      </c>
      <c r="H90" s="61" t="s">
        <v>4</v>
      </c>
      <c r="I90" s="62">
        <v>86283145036</v>
      </c>
      <c r="J90" s="63" t="s">
        <v>4</v>
      </c>
    </row>
    <row r="91" spans="2:10" ht="15" customHeight="1">
      <c r="B91" s="91"/>
      <c r="C91" s="89"/>
      <c r="D91" s="89"/>
      <c r="E91" s="89" t="s">
        <v>347</v>
      </c>
      <c r="F91" s="137"/>
      <c r="G91" s="60">
        <v>702840000</v>
      </c>
      <c r="H91" s="61" t="s">
        <v>4</v>
      </c>
      <c r="I91" s="62">
        <v>506940000</v>
      </c>
      <c r="J91" s="63" t="s">
        <v>4</v>
      </c>
    </row>
    <row r="92" spans="2:10" ht="15" customHeight="1">
      <c r="B92" s="91"/>
      <c r="C92" s="89" t="s">
        <v>348</v>
      </c>
      <c r="D92" s="89"/>
      <c r="E92" s="89"/>
      <c r="F92" s="137"/>
      <c r="G92" s="60" t="s">
        <v>4</v>
      </c>
      <c r="H92" s="61" t="s">
        <v>4</v>
      </c>
      <c r="I92" s="62" t="s">
        <v>4</v>
      </c>
      <c r="J92" s="63" t="s">
        <v>4</v>
      </c>
    </row>
    <row r="93" spans="2:10" ht="15" customHeight="1">
      <c r="B93" s="91"/>
      <c r="C93" s="89" t="s">
        <v>349</v>
      </c>
      <c r="D93" s="89"/>
      <c r="E93" s="89"/>
      <c r="F93" s="137"/>
      <c r="G93" s="60" t="s">
        <v>4</v>
      </c>
      <c r="H93" s="61">
        <f>SUM(G94,G99)</f>
        <v>1403549630</v>
      </c>
      <c r="I93" s="62" t="s">
        <v>4</v>
      </c>
      <c r="J93" s="63">
        <f>SUM(I94,I99)</f>
        <v>1542034222</v>
      </c>
    </row>
    <row r="94" spans="2:10" ht="15" customHeight="1">
      <c r="B94" s="91"/>
      <c r="C94" s="89"/>
      <c r="D94" s="89" t="s">
        <v>350</v>
      </c>
      <c r="E94" s="89"/>
      <c r="F94" s="137"/>
      <c r="G94" s="60">
        <f>SUM(G95:G98)</f>
        <v>1403549630</v>
      </c>
      <c r="H94" s="61" t="s">
        <v>4</v>
      </c>
      <c r="I94" s="62">
        <f>SUM(I95:I98)</f>
        <v>1542034222</v>
      </c>
      <c r="J94" s="63" t="s">
        <v>4</v>
      </c>
    </row>
    <row r="95" spans="2:10" ht="15" customHeight="1">
      <c r="B95" s="91"/>
      <c r="C95" s="89"/>
      <c r="D95" s="89"/>
      <c r="E95" s="89" t="s">
        <v>351</v>
      </c>
      <c r="F95" s="137"/>
      <c r="G95" s="60">
        <v>1136341685</v>
      </c>
      <c r="H95" s="61" t="s">
        <v>4</v>
      </c>
      <c r="I95" s="62">
        <v>1283738455</v>
      </c>
      <c r="J95" s="63" t="s">
        <v>4</v>
      </c>
    </row>
    <row r="96" spans="2:10" ht="15" customHeight="1">
      <c r="B96" s="91"/>
      <c r="C96" s="89"/>
      <c r="D96" s="89"/>
      <c r="E96" s="89" t="s">
        <v>352</v>
      </c>
      <c r="F96" s="137"/>
      <c r="G96" s="60">
        <v>99458749</v>
      </c>
      <c r="H96" s="61" t="s">
        <v>4</v>
      </c>
      <c r="I96" s="62">
        <v>102458749</v>
      </c>
      <c r="J96" s="63" t="s">
        <v>4</v>
      </c>
    </row>
    <row r="97" spans="2:10" ht="15" customHeight="1">
      <c r="B97" s="91"/>
      <c r="C97" s="89"/>
      <c r="D97" s="89"/>
      <c r="E97" s="89" t="s">
        <v>353</v>
      </c>
      <c r="F97" s="137"/>
      <c r="G97" s="60">
        <v>167430523</v>
      </c>
      <c r="H97" s="61" t="s">
        <v>4</v>
      </c>
      <c r="I97" s="62">
        <v>155833304</v>
      </c>
      <c r="J97" s="63" t="s">
        <v>4</v>
      </c>
    </row>
    <row r="98" spans="2:10" ht="15" customHeight="1">
      <c r="B98" s="91"/>
      <c r="C98" s="89"/>
      <c r="D98" s="89"/>
      <c r="E98" s="89" t="s">
        <v>354</v>
      </c>
      <c r="F98" s="137"/>
      <c r="G98" s="60">
        <v>318673</v>
      </c>
      <c r="H98" s="61" t="s">
        <v>4</v>
      </c>
      <c r="I98" s="62">
        <v>3714</v>
      </c>
      <c r="J98" s="63" t="s">
        <v>4</v>
      </c>
    </row>
    <row r="99" spans="2:10" ht="15" customHeight="1">
      <c r="B99" s="91"/>
      <c r="C99" s="89"/>
      <c r="D99" s="89" t="s">
        <v>355</v>
      </c>
      <c r="E99" s="89"/>
      <c r="F99" s="137"/>
      <c r="G99" s="93">
        <v>0</v>
      </c>
      <c r="H99" s="61" t="s">
        <v>4</v>
      </c>
      <c r="I99" s="94">
        <v>0</v>
      </c>
      <c r="J99" s="63" t="s">
        <v>4</v>
      </c>
    </row>
    <row r="100" spans="2:10" ht="15" customHeight="1">
      <c r="B100" s="91"/>
      <c r="C100" s="89" t="s">
        <v>356</v>
      </c>
      <c r="D100" s="89"/>
      <c r="E100" s="89"/>
      <c r="F100" s="137"/>
      <c r="G100" s="60"/>
      <c r="H100" s="61">
        <v>28000000000</v>
      </c>
      <c r="I100" s="62"/>
      <c r="J100" s="63">
        <v>31000000000</v>
      </c>
    </row>
    <row r="101" spans="2:10" ht="15" customHeight="1">
      <c r="B101" s="91"/>
      <c r="C101" s="89" t="s">
        <v>667</v>
      </c>
      <c r="D101" s="89"/>
      <c r="E101" s="89"/>
      <c r="F101" s="137"/>
      <c r="G101" s="60"/>
      <c r="H101" s="61">
        <v>9469025910</v>
      </c>
      <c r="I101" s="62"/>
      <c r="J101" s="63"/>
    </row>
    <row r="102" spans="2:10" ht="15" customHeight="1">
      <c r="B102" s="91"/>
      <c r="C102" s="89" t="s">
        <v>668</v>
      </c>
      <c r="D102" s="89"/>
      <c r="E102" s="89"/>
      <c r="F102" s="137"/>
      <c r="G102" s="60"/>
      <c r="H102" s="61"/>
      <c r="I102" s="62"/>
      <c r="J102" s="63"/>
    </row>
    <row r="103" spans="2:10" ht="15" customHeight="1">
      <c r="B103" s="91"/>
      <c r="C103" s="89" t="s">
        <v>669</v>
      </c>
      <c r="D103" s="89"/>
      <c r="E103" s="89"/>
      <c r="F103" s="137"/>
      <c r="G103" s="60" t="s">
        <v>4</v>
      </c>
      <c r="H103" s="61">
        <f>SUM(G104:G105)</f>
        <v>-11060592743</v>
      </c>
      <c r="I103" s="62" t="s">
        <v>4</v>
      </c>
      <c r="J103" s="63">
        <f>SUM(I104:I105)</f>
        <v>-11018515078</v>
      </c>
    </row>
    <row r="104" spans="2:10" ht="15" customHeight="1">
      <c r="B104" s="91"/>
      <c r="C104" s="89"/>
      <c r="D104" s="89" t="s">
        <v>357</v>
      </c>
      <c r="E104" s="89"/>
      <c r="F104" s="137"/>
      <c r="G104" s="60"/>
      <c r="H104" s="61" t="s">
        <v>4</v>
      </c>
      <c r="I104" s="62"/>
      <c r="J104" s="63" t="s">
        <v>4</v>
      </c>
    </row>
    <row r="105" spans="2:10" ht="15" customHeight="1">
      <c r="B105" s="91"/>
      <c r="C105" s="89"/>
      <c r="D105" s="89" t="s">
        <v>358</v>
      </c>
      <c r="E105" s="89"/>
      <c r="F105" s="137"/>
      <c r="G105" s="60">
        <v>-11060592743</v>
      </c>
      <c r="H105" s="61" t="s">
        <v>4</v>
      </c>
      <c r="I105" s="62">
        <f>-10808051419-210463659</f>
        <v>-11018515078</v>
      </c>
      <c r="J105" s="63" t="s">
        <v>4</v>
      </c>
    </row>
    <row r="106" spans="2:10" ht="15" customHeight="1">
      <c r="B106" s="91" t="s">
        <v>359</v>
      </c>
      <c r="C106" s="89"/>
      <c r="D106" s="89"/>
      <c r="E106" s="89"/>
      <c r="F106" s="137"/>
      <c r="G106" s="60" t="s">
        <v>4</v>
      </c>
      <c r="H106" s="61">
        <f>SUM(G107)</f>
        <v>30616935596</v>
      </c>
      <c r="I106" s="62" t="s">
        <v>4</v>
      </c>
      <c r="J106" s="63">
        <f>SUM(I107)</f>
        <v>23888534959</v>
      </c>
    </row>
    <row r="107" spans="2:10" ht="15" customHeight="1">
      <c r="B107" s="91"/>
      <c r="C107" s="89" t="s">
        <v>360</v>
      </c>
      <c r="D107" s="89"/>
      <c r="E107" s="89"/>
      <c r="F107" s="137"/>
      <c r="G107" s="60">
        <f>SUM(G108:G112)</f>
        <v>30616935596</v>
      </c>
      <c r="H107" s="61" t="s">
        <v>4</v>
      </c>
      <c r="I107" s="62">
        <f>SUM(I108:I112)</f>
        <v>23888534959</v>
      </c>
      <c r="J107" s="63" t="s">
        <v>4</v>
      </c>
    </row>
    <row r="108" spans="2:10" ht="15" customHeight="1">
      <c r="B108" s="91"/>
      <c r="C108" s="89"/>
      <c r="D108" s="89" t="s">
        <v>361</v>
      </c>
      <c r="E108" s="89"/>
      <c r="F108" s="137"/>
      <c r="G108" s="60">
        <v>773255233</v>
      </c>
      <c r="H108" s="61" t="s">
        <v>4</v>
      </c>
      <c r="I108" s="62">
        <v>806076353</v>
      </c>
      <c r="J108" s="63" t="s">
        <v>4</v>
      </c>
    </row>
    <row r="109" spans="2:10" ht="15" customHeight="1">
      <c r="B109" s="91"/>
      <c r="C109" s="89"/>
      <c r="D109" s="89" t="s">
        <v>362</v>
      </c>
      <c r="E109" s="89"/>
      <c r="F109" s="137"/>
      <c r="G109" s="60">
        <v>14252239224</v>
      </c>
      <c r="H109" s="61" t="s">
        <v>4</v>
      </c>
      <c r="I109" s="62">
        <v>14005499874</v>
      </c>
      <c r="J109" s="63" t="s">
        <v>4</v>
      </c>
    </row>
    <row r="110" spans="2:10" ht="15" customHeight="1">
      <c r="B110" s="91"/>
      <c r="C110" s="89"/>
      <c r="D110" s="89" t="s">
        <v>574</v>
      </c>
      <c r="E110" s="89"/>
      <c r="F110" s="137"/>
      <c r="G110" s="60">
        <v>24292248714</v>
      </c>
      <c r="H110" s="61"/>
      <c r="I110" s="62">
        <v>17267627853</v>
      </c>
      <c r="J110" s="63"/>
    </row>
    <row r="111" spans="2:10" ht="15" customHeight="1">
      <c r="B111" s="91"/>
      <c r="C111" s="89"/>
      <c r="D111" s="89" t="s">
        <v>572</v>
      </c>
      <c r="E111" s="89"/>
      <c r="F111" s="137"/>
      <c r="G111" s="60">
        <v>3752357620</v>
      </c>
      <c r="H111" s="61" t="s">
        <v>4</v>
      </c>
      <c r="I111" s="62">
        <v>3752357620</v>
      </c>
      <c r="J111" s="63" t="s">
        <v>4</v>
      </c>
    </row>
    <row r="112" spans="2:10" ht="15" customHeight="1">
      <c r="B112" s="91"/>
      <c r="C112" s="89"/>
      <c r="D112" s="89" t="s">
        <v>573</v>
      </c>
      <c r="E112" s="89"/>
      <c r="F112" s="137"/>
      <c r="G112" s="60">
        <f>SUM(G113:G115)</f>
        <v>-12453165195</v>
      </c>
      <c r="H112" s="61"/>
      <c r="I112" s="62">
        <f>SUM(I113:I115)</f>
        <v>-11943026741</v>
      </c>
      <c r="J112" s="63"/>
    </row>
    <row r="113" spans="1:10" ht="15" customHeight="1">
      <c r="B113" s="91"/>
      <c r="C113" s="89"/>
      <c r="D113" s="89"/>
      <c r="E113" s="89" t="s">
        <v>363</v>
      </c>
      <c r="F113" s="137"/>
      <c r="G113" s="60">
        <v>-251353563</v>
      </c>
      <c r="H113" s="61"/>
      <c r="I113" s="62">
        <v>-283429480</v>
      </c>
      <c r="J113" s="63"/>
    </row>
    <row r="114" spans="1:10" ht="15" customHeight="1">
      <c r="B114" s="91"/>
      <c r="C114" s="89"/>
      <c r="D114" s="89"/>
      <c r="E114" s="89" t="s">
        <v>364</v>
      </c>
      <c r="F114" s="137"/>
      <c r="G114" s="60">
        <v>-8449459012</v>
      </c>
      <c r="H114" s="61"/>
      <c r="I114" s="62">
        <v>-7907244641</v>
      </c>
      <c r="J114" s="63"/>
    </row>
    <row r="115" spans="1:10" ht="15" customHeight="1">
      <c r="B115" s="91"/>
      <c r="C115" s="89"/>
      <c r="D115" s="89"/>
      <c r="E115" s="89" t="s">
        <v>365</v>
      </c>
      <c r="F115" s="137"/>
      <c r="G115" s="60">
        <v>-3752352620</v>
      </c>
      <c r="H115" s="61"/>
      <c r="I115" s="62">
        <v>-3752352620</v>
      </c>
      <c r="J115" s="63"/>
    </row>
    <row r="116" spans="1:10" ht="15" customHeight="1">
      <c r="B116" s="91" t="s">
        <v>366</v>
      </c>
      <c r="C116" s="89"/>
      <c r="D116" s="89"/>
      <c r="E116" s="89"/>
      <c r="F116" s="137"/>
      <c r="G116" s="60" t="s">
        <v>4</v>
      </c>
      <c r="H116" s="61">
        <f>SUM(H117)</f>
        <v>17481488672</v>
      </c>
      <c r="I116" s="62" t="s">
        <v>4</v>
      </c>
      <c r="J116" s="63">
        <f>SUM(J117)</f>
        <v>16998163298</v>
      </c>
    </row>
    <row r="117" spans="1:10" ht="15" customHeight="1">
      <c r="B117" s="91"/>
      <c r="C117" s="89" t="s">
        <v>367</v>
      </c>
      <c r="D117" s="89"/>
      <c r="E117" s="89"/>
      <c r="F117" s="137"/>
      <c r="G117" s="60" t="s">
        <v>4</v>
      </c>
      <c r="H117" s="61">
        <f>SUM(G118:G122)</f>
        <v>17481488672</v>
      </c>
      <c r="I117" s="62" t="s">
        <v>4</v>
      </c>
      <c r="J117" s="63">
        <f>SUM(I118:I122)</f>
        <v>16998163298</v>
      </c>
    </row>
    <row r="118" spans="1:10" ht="15" customHeight="1">
      <c r="B118" s="91"/>
      <c r="C118" s="89"/>
      <c r="D118" s="89" t="s">
        <v>368</v>
      </c>
      <c r="E118" s="89"/>
      <c r="F118" s="137"/>
      <c r="G118" s="60">
        <v>6879669660</v>
      </c>
      <c r="H118" s="61" t="s">
        <v>4</v>
      </c>
      <c r="I118" s="62">
        <f>7379755250-355231590</f>
        <v>7024523660</v>
      </c>
      <c r="J118" s="63" t="s">
        <v>4</v>
      </c>
    </row>
    <row r="119" spans="1:10" ht="15" customHeight="1">
      <c r="B119" s="91"/>
      <c r="C119" s="89"/>
      <c r="D119" s="89" t="s">
        <v>369</v>
      </c>
      <c r="E119" s="89"/>
      <c r="F119" s="137"/>
      <c r="G119" s="60">
        <v>307604620</v>
      </c>
      <c r="H119" s="61" t="s">
        <v>4</v>
      </c>
      <c r="I119" s="62">
        <v>307604620</v>
      </c>
      <c r="J119" s="63" t="s">
        <v>4</v>
      </c>
    </row>
    <row r="120" spans="1:10" ht="15" customHeight="1">
      <c r="B120" s="91"/>
      <c r="C120" s="89"/>
      <c r="D120" s="89" t="s">
        <v>370</v>
      </c>
      <c r="E120" s="89"/>
      <c r="F120" s="137"/>
      <c r="G120" s="60">
        <v>5023893240</v>
      </c>
      <c r="H120" s="61" t="s">
        <v>4</v>
      </c>
      <c r="I120" s="62">
        <v>4331158310</v>
      </c>
      <c r="J120" s="63" t="s">
        <v>4</v>
      </c>
    </row>
    <row r="121" spans="1:10" ht="15" customHeight="1">
      <c r="B121" s="91"/>
      <c r="C121" s="89"/>
      <c r="D121" s="89" t="s">
        <v>371</v>
      </c>
      <c r="E121" s="89"/>
      <c r="F121" s="137"/>
      <c r="G121" s="60">
        <v>1625606860</v>
      </c>
      <c r="H121" s="61" t="s">
        <v>4</v>
      </c>
      <c r="I121" s="62">
        <v>1690162416</v>
      </c>
      <c r="J121" s="63" t="s">
        <v>4</v>
      </c>
    </row>
    <row r="122" spans="1:10" ht="15" customHeight="1">
      <c r="B122" s="91"/>
      <c r="C122" s="89"/>
      <c r="D122" s="89" t="s">
        <v>372</v>
      </c>
      <c r="E122" s="89"/>
      <c r="F122" s="137"/>
      <c r="G122" s="60">
        <v>3644714292</v>
      </c>
      <c r="H122" s="61" t="s">
        <v>4</v>
      </c>
      <c r="I122" s="62">
        <v>3644714292</v>
      </c>
      <c r="J122" s="63" t="s">
        <v>4</v>
      </c>
    </row>
    <row r="123" spans="1:10" ht="15" customHeight="1">
      <c r="A123" s="120"/>
      <c r="B123" s="91" t="s">
        <v>643</v>
      </c>
      <c r="C123" s="89"/>
      <c r="D123" s="89"/>
      <c r="E123" s="89"/>
      <c r="F123" s="137"/>
      <c r="G123" s="60" t="s">
        <v>4</v>
      </c>
      <c r="H123" s="61" t="s">
        <v>4</v>
      </c>
      <c r="I123" s="62" t="s">
        <v>4</v>
      </c>
      <c r="J123" s="63" t="s">
        <v>4</v>
      </c>
    </row>
    <row r="124" spans="1:10" ht="15" customHeight="1">
      <c r="B124" s="91" t="s">
        <v>373</v>
      </c>
      <c r="C124" s="89"/>
      <c r="D124" s="89"/>
      <c r="E124" s="89"/>
      <c r="F124" s="137"/>
      <c r="G124" s="60" t="s">
        <v>4</v>
      </c>
      <c r="H124" s="61">
        <f>SUM(H125,H142,H156,H159,H163,H167,H170,H172,H175)</f>
        <v>1163581180948</v>
      </c>
      <c r="I124" s="62" t="s">
        <v>4</v>
      </c>
      <c r="J124" s="63">
        <f>SUM(J125,J142,J156,J159,J163,J167,J170,J172,J175)</f>
        <v>418931736472</v>
      </c>
    </row>
    <row r="125" spans="1:10" ht="15" customHeight="1">
      <c r="B125" s="91"/>
      <c r="C125" s="89" t="s">
        <v>374</v>
      </c>
      <c r="D125" s="89"/>
      <c r="E125" s="89"/>
      <c r="F125" s="137"/>
      <c r="G125" s="60" t="s">
        <v>4</v>
      </c>
      <c r="H125" s="61">
        <f>SUM(G126,G132,G137,G140,G141)</f>
        <v>1152178528317</v>
      </c>
      <c r="I125" s="62" t="s">
        <v>4</v>
      </c>
      <c r="J125" s="63">
        <f>SUM(I126,I132,I137,I140,I141)</f>
        <v>401090467398</v>
      </c>
    </row>
    <row r="126" spans="1:10" ht="15" customHeight="1">
      <c r="B126" s="91"/>
      <c r="C126" s="89"/>
      <c r="D126" s="89" t="s">
        <v>375</v>
      </c>
      <c r="E126" s="89"/>
      <c r="F126" s="137"/>
      <c r="G126" s="60">
        <f>SUM(G127:G129)</f>
        <v>779848255821</v>
      </c>
      <c r="H126" s="61" t="s">
        <v>4</v>
      </c>
      <c r="I126" s="62">
        <f>SUM(I127:I129)</f>
        <v>51033565779</v>
      </c>
      <c r="J126" s="63" t="s">
        <v>4</v>
      </c>
    </row>
    <row r="127" spans="1:10" ht="15" customHeight="1">
      <c r="B127" s="91"/>
      <c r="C127" s="89"/>
      <c r="D127" s="89"/>
      <c r="E127" s="89" t="s">
        <v>376</v>
      </c>
      <c r="F127" s="137"/>
      <c r="G127" s="60">
        <v>4151276656</v>
      </c>
      <c r="H127" s="61" t="s">
        <v>4</v>
      </c>
      <c r="I127" s="62">
        <v>36433526436</v>
      </c>
      <c r="J127" s="63" t="s">
        <v>4</v>
      </c>
    </row>
    <row r="128" spans="1:10" ht="15" customHeight="1">
      <c r="B128" s="91"/>
      <c r="C128" s="89"/>
      <c r="D128" s="89"/>
      <c r="E128" s="89" t="s">
        <v>377</v>
      </c>
      <c r="F128" s="137"/>
      <c r="G128" s="60">
        <v>765355200000</v>
      </c>
      <c r="H128" s="61" t="s">
        <v>4</v>
      </c>
      <c r="I128" s="62">
        <v>9979000000</v>
      </c>
      <c r="J128" s="63" t="s">
        <v>4</v>
      </c>
    </row>
    <row r="129" spans="1:10" ht="15" customHeight="1">
      <c r="B129" s="91"/>
      <c r="C129" s="89"/>
      <c r="D129" s="89"/>
      <c r="E129" s="89" t="s">
        <v>378</v>
      </c>
      <c r="F129" s="137"/>
      <c r="G129" s="60">
        <f>SUM(G130:G131)</f>
        <v>10341779165</v>
      </c>
      <c r="H129" s="61" t="s">
        <v>4</v>
      </c>
      <c r="I129" s="62">
        <f>SUM(I130:I131)</f>
        <v>4621039343</v>
      </c>
      <c r="J129" s="63" t="s">
        <v>4</v>
      </c>
    </row>
    <row r="130" spans="1:10" ht="15" customHeight="1">
      <c r="B130" s="91"/>
      <c r="C130" s="89"/>
      <c r="D130" s="89"/>
      <c r="E130" s="89"/>
      <c r="F130" s="137" t="s">
        <v>379</v>
      </c>
      <c r="G130" s="60">
        <v>10331273000</v>
      </c>
      <c r="H130" s="61" t="s">
        <v>4</v>
      </c>
      <c r="I130" s="62">
        <v>4611442000</v>
      </c>
      <c r="J130" s="63" t="s">
        <v>4</v>
      </c>
    </row>
    <row r="131" spans="1:10" ht="15" customHeight="1">
      <c r="A131" s="120"/>
      <c r="B131" s="91"/>
      <c r="C131" s="89"/>
      <c r="D131" s="89"/>
      <c r="E131" s="89"/>
      <c r="F131" s="137" t="s">
        <v>380</v>
      </c>
      <c r="G131" s="60">
        <v>10506165</v>
      </c>
      <c r="H131" s="61" t="s">
        <v>4</v>
      </c>
      <c r="I131" s="62">
        <v>9597343</v>
      </c>
      <c r="J131" s="63" t="s">
        <v>4</v>
      </c>
    </row>
    <row r="132" spans="1:10" ht="15" customHeight="1">
      <c r="B132" s="91"/>
      <c r="C132" s="89"/>
      <c r="D132" s="89" t="s">
        <v>381</v>
      </c>
      <c r="E132" s="89"/>
      <c r="F132" s="137"/>
      <c r="G132" s="60">
        <f>SUM(G133:G134)</f>
        <v>3726537254</v>
      </c>
      <c r="H132" s="61" t="s">
        <v>4</v>
      </c>
      <c r="I132" s="62">
        <f>SUM(I133:I134)</f>
        <v>5497050860</v>
      </c>
      <c r="J132" s="63" t="s">
        <v>4</v>
      </c>
    </row>
    <row r="133" spans="1:10" ht="15" customHeight="1">
      <c r="B133" s="91"/>
      <c r="C133" s="89"/>
      <c r="D133" s="89"/>
      <c r="E133" s="89" t="s">
        <v>376</v>
      </c>
      <c r="F133" s="137"/>
      <c r="G133" s="60">
        <v>3207924282</v>
      </c>
      <c r="H133" s="61" t="s">
        <v>4</v>
      </c>
      <c r="I133" s="62">
        <v>4951526419</v>
      </c>
      <c r="J133" s="63" t="s">
        <v>4</v>
      </c>
    </row>
    <row r="134" spans="1:10" ht="15" customHeight="1">
      <c r="B134" s="91"/>
      <c r="C134" s="89"/>
      <c r="D134" s="89"/>
      <c r="E134" s="89" t="s">
        <v>382</v>
      </c>
      <c r="F134" s="137"/>
      <c r="G134" s="60">
        <f>SUM(G135:G136)</f>
        <v>518612972</v>
      </c>
      <c r="H134" s="61" t="s">
        <v>4</v>
      </c>
      <c r="I134" s="62">
        <f>SUM(I135:I136)</f>
        <v>545524441</v>
      </c>
      <c r="J134" s="63" t="s">
        <v>4</v>
      </c>
    </row>
    <row r="135" spans="1:10" ht="15" customHeight="1">
      <c r="B135" s="91"/>
      <c r="C135" s="89"/>
      <c r="D135" s="89"/>
      <c r="E135" s="89"/>
      <c r="F135" s="137" t="s">
        <v>383</v>
      </c>
      <c r="G135" s="60">
        <v>7214614</v>
      </c>
      <c r="H135" s="61" t="s">
        <v>4</v>
      </c>
      <c r="I135" s="62"/>
      <c r="J135" s="63" t="s">
        <v>4</v>
      </c>
    </row>
    <row r="136" spans="1:10" ht="15" customHeight="1">
      <c r="B136" s="91"/>
      <c r="C136" s="89"/>
      <c r="D136" s="89"/>
      <c r="E136" s="89"/>
      <c r="F136" s="137" t="s">
        <v>384</v>
      </c>
      <c r="G136" s="60">
        <v>511398358</v>
      </c>
      <c r="H136" s="61" t="s">
        <v>4</v>
      </c>
      <c r="I136" s="62">
        <v>545524441</v>
      </c>
      <c r="J136" s="63" t="s">
        <v>4</v>
      </c>
    </row>
    <row r="137" spans="1:10" ht="15" customHeight="1">
      <c r="B137" s="91"/>
      <c r="C137" s="89"/>
      <c r="D137" s="89" t="s">
        <v>621</v>
      </c>
      <c r="E137" s="89"/>
      <c r="F137" s="137"/>
      <c r="G137" s="93">
        <f>SUM(G138:G139)</f>
        <v>368581949968</v>
      </c>
      <c r="H137" s="61"/>
      <c r="I137" s="94">
        <f>SUM(I138:I139)</f>
        <v>344317402311</v>
      </c>
      <c r="J137" s="63"/>
    </row>
    <row r="138" spans="1:10" ht="15" customHeight="1">
      <c r="B138" s="91"/>
      <c r="C138" s="89"/>
      <c r="D138" s="89"/>
      <c r="E138" s="89" t="s">
        <v>622</v>
      </c>
      <c r="F138" s="137"/>
      <c r="G138" s="60">
        <v>364005450313</v>
      </c>
      <c r="H138" s="61"/>
      <c r="I138" s="62">
        <v>340498917639</v>
      </c>
      <c r="J138" s="63"/>
    </row>
    <row r="139" spans="1:10" ht="15" customHeight="1">
      <c r="B139" s="91"/>
      <c r="C139" s="89"/>
      <c r="D139" s="89"/>
      <c r="E139" s="89" t="s">
        <v>623</v>
      </c>
      <c r="F139" s="137"/>
      <c r="G139" s="60">
        <v>4576499655</v>
      </c>
      <c r="H139" s="61"/>
      <c r="I139" s="62">
        <v>3818484672</v>
      </c>
      <c r="J139" s="63"/>
    </row>
    <row r="140" spans="1:10" ht="15" customHeight="1">
      <c r="B140" s="91"/>
      <c r="C140" s="89"/>
      <c r="D140" s="89" t="s">
        <v>640</v>
      </c>
      <c r="E140" s="89"/>
      <c r="F140" s="137"/>
      <c r="G140" s="60">
        <v>21785274</v>
      </c>
      <c r="H140" s="61" t="s">
        <v>4</v>
      </c>
      <c r="I140" s="62">
        <v>242448448</v>
      </c>
      <c r="J140" s="63" t="s">
        <v>4</v>
      </c>
    </row>
    <row r="141" spans="1:10" ht="15" customHeight="1">
      <c r="B141" s="91"/>
      <c r="C141" s="89"/>
      <c r="D141" s="89" t="s">
        <v>624</v>
      </c>
      <c r="E141" s="89"/>
      <c r="F141" s="137"/>
      <c r="G141" s="60"/>
      <c r="H141" s="61" t="s">
        <v>4</v>
      </c>
      <c r="I141" s="62"/>
      <c r="J141" s="63" t="s">
        <v>4</v>
      </c>
    </row>
    <row r="142" spans="1:10" ht="15" customHeight="1">
      <c r="B142" s="91"/>
      <c r="C142" s="89" t="s">
        <v>385</v>
      </c>
      <c r="D142" s="89"/>
      <c r="E142" s="89"/>
      <c r="F142" s="137"/>
      <c r="G142" s="60" t="s">
        <v>4</v>
      </c>
      <c r="H142" s="61">
        <f>SUM(G143,G147,G154,G155)</f>
        <v>6773840966</v>
      </c>
      <c r="I142" s="62" t="s">
        <v>4</v>
      </c>
      <c r="J142" s="63">
        <f>SUM(I143,I147,I154,I155)</f>
        <v>6381723417</v>
      </c>
    </row>
    <row r="143" spans="1:10" ht="15" customHeight="1">
      <c r="B143" s="91"/>
      <c r="C143" s="89"/>
      <c r="D143" s="89" t="s">
        <v>386</v>
      </c>
      <c r="E143" s="89"/>
      <c r="F143" s="137"/>
      <c r="G143" s="60">
        <f>SUM(G144:G146)</f>
        <v>881591907</v>
      </c>
      <c r="H143" s="61" t="s">
        <v>4</v>
      </c>
      <c r="I143" s="62">
        <f>SUM(I144:I146)</f>
        <v>804927980</v>
      </c>
      <c r="J143" s="63" t="s">
        <v>4</v>
      </c>
    </row>
    <row r="144" spans="1:10" ht="15" customHeight="1">
      <c r="B144" s="91"/>
      <c r="C144" s="89"/>
      <c r="D144" s="89"/>
      <c r="E144" s="89" t="s">
        <v>387</v>
      </c>
      <c r="F144" s="137"/>
      <c r="G144" s="60">
        <v>874407627</v>
      </c>
      <c r="H144" s="61" t="s">
        <v>4</v>
      </c>
      <c r="I144" s="62">
        <v>792824790</v>
      </c>
      <c r="J144" s="63" t="s">
        <v>4</v>
      </c>
    </row>
    <row r="145" spans="1:10" ht="15" customHeight="1">
      <c r="B145" s="91"/>
      <c r="C145" s="89"/>
      <c r="D145" s="89"/>
      <c r="E145" s="89" t="s">
        <v>388</v>
      </c>
      <c r="F145" s="137"/>
      <c r="G145" s="60">
        <v>0</v>
      </c>
      <c r="H145" s="61" t="s">
        <v>4</v>
      </c>
      <c r="I145" s="62">
        <v>4000000</v>
      </c>
      <c r="J145" s="63" t="s">
        <v>4</v>
      </c>
    </row>
    <row r="146" spans="1:10" ht="15" customHeight="1">
      <c r="B146" s="91"/>
      <c r="C146" s="89"/>
      <c r="D146" s="89"/>
      <c r="E146" s="89" t="s">
        <v>389</v>
      </c>
      <c r="F146" s="137"/>
      <c r="G146" s="60">
        <v>7184280</v>
      </c>
      <c r="H146" s="61" t="s">
        <v>4</v>
      </c>
      <c r="I146" s="62">
        <v>8103190</v>
      </c>
      <c r="J146" s="63" t="s">
        <v>4</v>
      </c>
    </row>
    <row r="147" spans="1:10" ht="15" customHeight="1">
      <c r="B147" s="91"/>
      <c r="C147" s="89"/>
      <c r="D147" s="89" t="s">
        <v>390</v>
      </c>
      <c r="E147" s="89"/>
      <c r="F147" s="137"/>
      <c r="G147" s="60">
        <f>SUM(G148:G150)</f>
        <v>4292918898</v>
      </c>
      <c r="H147" s="61" t="s">
        <v>4</v>
      </c>
      <c r="I147" s="62">
        <f>SUM(I148:I150)</f>
        <v>4561121736</v>
      </c>
      <c r="J147" s="63" t="s">
        <v>4</v>
      </c>
    </row>
    <row r="148" spans="1:10" ht="15" customHeight="1">
      <c r="B148" s="91"/>
      <c r="C148" s="89"/>
      <c r="D148" s="89"/>
      <c r="E148" s="89" t="s">
        <v>391</v>
      </c>
      <c r="F148" s="137"/>
      <c r="G148" s="60">
        <v>456044025</v>
      </c>
      <c r="H148" s="61" t="s">
        <v>4</v>
      </c>
      <c r="I148" s="62">
        <v>725245366</v>
      </c>
      <c r="J148" s="63" t="s">
        <v>4</v>
      </c>
    </row>
    <row r="149" spans="1:10" ht="15" customHeight="1">
      <c r="B149" s="91"/>
      <c r="C149" s="89"/>
      <c r="D149" s="89"/>
      <c r="E149" s="89" t="s">
        <v>392</v>
      </c>
      <c r="F149" s="137"/>
      <c r="G149" s="60">
        <v>3276777713</v>
      </c>
      <c r="H149" s="61" t="s">
        <v>4</v>
      </c>
      <c r="I149" s="62">
        <v>3319540940</v>
      </c>
      <c r="J149" s="63" t="s">
        <v>4</v>
      </c>
    </row>
    <row r="150" spans="1:10" ht="15" customHeight="1">
      <c r="B150" s="91"/>
      <c r="C150" s="89"/>
      <c r="D150" s="89"/>
      <c r="E150" s="89" t="s">
        <v>393</v>
      </c>
      <c r="F150" s="137"/>
      <c r="G150" s="60">
        <f>SUM(G151:G153)</f>
        <v>560097160</v>
      </c>
      <c r="H150" s="61" t="s">
        <v>4</v>
      </c>
      <c r="I150" s="62">
        <f>SUM(I151:I153)</f>
        <v>516335430</v>
      </c>
      <c r="J150" s="63" t="s">
        <v>4</v>
      </c>
    </row>
    <row r="151" spans="1:10" ht="15" customHeight="1">
      <c r="B151" s="91"/>
      <c r="C151" s="89"/>
      <c r="D151" s="89"/>
      <c r="E151" s="89"/>
      <c r="F151" s="137" t="s">
        <v>394</v>
      </c>
      <c r="G151" s="60">
        <v>559896978</v>
      </c>
      <c r="H151" s="61" t="s">
        <v>4</v>
      </c>
      <c r="I151" s="62">
        <v>516181519</v>
      </c>
      <c r="J151" s="63" t="s">
        <v>4</v>
      </c>
    </row>
    <row r="152" spans="1:10" ht="15" customHeight="1">
      <c r="A152" s="116"/>
      <c r="B152" s="91"/>
      <c r="C152" s="89"/>
      <c r="D152" s="89"/>
      <c r="E152" s="89"/>
      <c r="F152" s="137" t="s">
        <v>395</v>
      </c>
      <c r="G152" s="60">
        <v>200182</v>
      </c>
      <c r="H152" s="61" t="s">
        <v>4</v>
      </c>
      <c r="I152" s="62">
        <v>153911</v>
      </c>
      <c r="J152" s="63" t="s">
        <v>4</v>
      </c>
    </row>
    <row r="153" spans="1:10" ht="15" customHeight="1">
      <c r="B153" s="91"/>
      <c r="C153" s="89"/>
      <c r="D153" s="89"/>
      <c r="E153" s="89"/>
      <c r="F153" s="137" t="s">
        <v>221</v>
      </c>
      <c r="G153" s="60"/>
      <c r="H153" s="61" t="s">
        <v>4</v>
      </c>
      <c r="I153" s="62"/>
      <c r="J153" s="63" t="s">
        <v>4</v>
      </c>
    </row>
    <row r="154" spans="1:10" ht="15" customHeight="1">
      <c r="B154" s="91"/>
      <c r="C154" s="89"/>
      <c r="D154" s="89" t="s">
        <v>496</v>
      </c>
      <c r="E154" s="89"/>
      <c r="F154" s="137"/>
      <c r="G154" s="60"/>
      <c r="H154" s="61"/>
      <c r="I154" s="62">
        <v>314452545</v>
      </c>
      <c r="J154" s="63"/>
    </row>
    <row r="155" spans="1:10" ht="15" customHeight="1">
      <c r="B155" s="91"/>
      <c r="C155" s="89"/>
      <c r="D155" s="89" t="s">
        <v>497</v>
      </c>
      <c r="E155" s="89"/>
      <c r="F155" s="137"/>
      <c r="G155" s="60">
        <v>1599330161</v>
      </c>
      <c r="H155" s="61" t="s">
        <v>4</v>
      </c>
      <c r="I155" s="62">
        <f>693118594+8102562</f>
        <v>701221156</v>
      </c>
      <c r="J155" s="63" t="s">
        <v>4</v>
      </c>
    </row>
    <row r="156" spans="1:10" ht="15" customHeight="1">
      <c r="B156" s="91"/>
      <c r="C156" s="89" t="s">
        <v>396</v>
      </c>
      <c r="D156" s="89"/>
      <c r="E156" s="89"/>
      <c r="F156" s="137"/>
      <c r="G156" s="60" t="s">
        <v>4</v>
      </c>
      <c r="H156" s="61">
        <f>SUM(G157:G158)</f>
        <v>1975231828</v>
      </c>
      <c r="I156" s="62" t="s">
        <v>4</v>
      </c>
      <c r="J156" s="63">
        <f>SUM(I157:I158)</f>
        <v>2459513424</v>
      </c>
    </row>
    <row r="157" spans="1:10" ht="15" customHeight="1">
      <c r="B157" s="91"/>
      <c r="C157" s="89"/>
      <c r="D157" s="89" t="s">
        <v>397</v>
      </c>
      <c r="E157" s="89"/>
      <c r="F157" s="137"/>
      <c r="G157" s="60">
        <v>1825475174</v>
      </c>
      <c r="H157" s="61" t="s">
        <v>4</v>
      </c>
      <c r="I157" s="62">
        <v>1989189302</v>
      </c>
      <c r="J157" s="63" t="s">
        <v>4</v>
      </c>
    </row>
    <row r="158" spans="1:10" ht="15" customHeight="1">
      <c r="B158" s="91"/>
      <c r="C158" s="89"/>
      <c r="D158" s="89" t="s">
        <v>398</v>
      </c>
      <c r="E158" s="89"/>
      <c r="F158" s="137"/>
      <c r="G158" s="60">
        <v>149756654</v>
      </c>
      <c r="H158" s="61" t="s">
        <v>4</v>
      </c>
      <c r="I158" s="62">
        <f>17572551703-17102227581</f>
        <v>470324122</v>
      </c>
      <c r="J158" s="63" t="s">
        <v>4</v>
      </c>
    </row>
    <row r="159" spans="1:10" ht="15" customHeight="1">
      <c r="B159" s="91"/>
      <c r="C159" s="89" t="s">
        <v>399</v>
      </c>
      <c r="D159" s="89"/>
      <c r="E159" s="89"/>
      <c r="F159" s="137"/>
      <c r="G159" s="60" t="s">
        <v>4</v>
      </c>
      <c r="H159" s="61">
        <f>SUM(G160:G162)</f>
        <v>723152900</v>
      </c>
      <c r="I159" s="62" t="s">
        <v>4</v>
      </c>
      <c r="J159" s="63">
        <f>SUM(I160:I162)</f>
        <v>779529247</v>
      </c>
    </row>
    <row r="160" spans="1:10" ht="15" customHeight="1">
      <c r="B160" s="91"/>
      <c r="C160" s="89"/>
      <c r="D160" s="89" t="s">
        <v>400</v>
      </c>
      <c r="E160" s="89"/>
      <c r="F160" s="137"/>
      <c r="G160" s="60">
        <v>233939732</v>
      </c>
      <c r="H160" s="61" t="s">
        <v>4</v>
      </c>
      <c r="I160" s="62">
        <v>156031510</v>
      </c>
      <c r="J160" s="63" t="s">
        <v>4</v>
      </c>
    </row>
    <row r="161" spans="2:10" ht="15" customHeight="1">
      <c r="B161" s="91"/>
      <c r="C161" s="89"/>
      <c r="D161" s="89" t="s">
        <v>401</v>
      </c>
      <c r="E161" s="89"/>
      <c r="F161" s="137"/>
      <c r="G161" s="60">
        <v>49679873</v>
      </c>
      <c r="H161" s="61" t="s">
        <v>4</v>
      </c>
      <c r="I161" s="62">
        <v>54947669</v>
      </c>
      <c r="J161" s="63" t="s">
        <v>4</v>
      </c>
    </row>
    <row r="162" spans="2:10" ht="15" customHeight="1">
      <c r="B162" s="91"/>
      <c r="C162" s="89"/>
      <c r="D162" s="89" t="s">
        <v>402</v>
      </c>
      <c r="E162" s="89"/>
      <c r="F162" s="137"/>
      <c r="G162" s="60">
        <v>439533295</v>
      </c>
      <c r="H162" s="61" t="s">
        <v>4</v>
      </c>
      <c r="I162" s="62">
        <f>566928800+1621268</f>
        <v>568550068</v>
      </c>
      <c r="J162" s="63" t="s">
        <v>4</v>
      </c>
    </row>
    <row r="163" spans="2:10" ht="15" customHeight="1">
      <c r="B163" s="91"/>
      <c r="C163" s="89" t="s">
        <v>674</v>
      </c>
      <c r="D163" s="89"/>
      <c r="E163" s="89"/>
      <c r="F163" s="137"/>
      <c r="G163" s="60" t="s">
        <v>4</v>
      </c>
      <c r="H163" s="61">
        <f>SUM(G164:G166)</f>
        <v>2963253600</v>
      </c>
      <c r="I163" s="62" t="s">
        <v>4</v>
      </c>
      <c r="J163" s="63">
        <f>SUM(I164:I166)</f>
        <v>2957814000</v>
      </c>
    </row>
    <row r="164" spans="2:10" ht="15" customHeight="1">
      <c r="B164" s="91"/>
      <c r="C164" s="89"/>
      <c r="D164" s="89" t="s">
        <v>403</v>
      </c>
      <c r="E164" s="89"/>
      <c r="F164" s="137"/>
      <c r="G164" s="60">
        <v>2958281600</v>
      </c>
      <c r="H164" s="61" t="s">
        <v>4</v>
      </c>
      <c r="I164" s="62">
        <v>2952842000</v>
      </c>
      <c r="J164" s="63" t="s">
        <v>4</v>
      </c>
    </row>
    <row r="165" spans="2:10" ht="15" customHeight="1">
      <c r="B165" s="91"/>
      <c r="C165" s="89"/>
      <c r="D165" s="89" t="s">
        <v>404</v>
      </c>
      <c r="E165" s="89"/>
      <c r="F165" s="137"/>
      <c r="G165" s="60">
        <v>2000000</v>
      </c>
      <c r="H165" s="61" t="s">
        <v>4</v>
      </c>
      <c r="I165" s="62">
        <v>2000000</v>
      </c>
      <c r="J165" s="63" t="s">
        <v>4</v>
      </c>
    </row>
    <row r="166" spans="2:10" ht="15" customHeight="1">
      <c r="B166" s="91"/>
      <c r="C166" s="89"/>
      <c r="D166" s="89" t="s">
        <v>405</v>
      </c>
      <c r="E166" s="89"/>
      <c r="F166" s="137"/>
      <c r="G166" s="60">
        <v>2972000</v>
      </c>
      <c r="H166" s="61" t="s">
        <v>4</v>
      </c>
      <c r="I166" s="62">
        <v>2972000</v>
      </c>
      <c r="J166" s="63" t="s">
        <v>4</v>
      </c>
    </row>
    <row r="167" spans="2:10" ht="15" customHeight="1">
      <c r="B167" s="91"/>
      <c r="C167" s="89" t="s">
        <v>675</v>
      </c>
      <c r="D167" s="89"/>
      <c r="E167" s="89"/>
      <c r="F167" s="137"/>
      <c r="G167" s="60" t="s">
        <v>4</v>
      </c>
      <c r="H167" s="61">
        <f>SUM(G168:G169)</f>
        <v>132310000</v>
      </c>
      <c r="I167" s="62" t="s">
        <v>4</v>
      </c>
      <c r="J167" s="63">
        <f>SUM(I168:I169)</f>
        <v>6583388365</v>
      </c>
    </row>
    <row r="168" spans="2:10" ht="15" customHeight="1">
      <c r="B168" s="91"/>
      <c r="C168" s="89"/>
      <c r="D168" s="89" t="s">
        <v>406</v>
      </c>
      <c r="E168" s="89"/>
      <c r="F168" s="137"/>
      <c r="G168" s="60">
        <v>132310000</v>
      </c>
      <c r="H168" s="61" t="s">
        <v>4</v>
      </c>
      <c r="I168" s="62">
        <v>377145414</v>
      </c>
      <c r="J168" s="63" t="s">
        <v>4</v>
      </c>
    </row>
    <row r="169" spans="2:10" ht="15" customHeight="1">
      <c r="B169" s="91"/>
      <c r="C169" s="89"/>
      <c r="D169" s="89" t="s">
        <v>407</v>
      </c>
      <c r="E169" s="89"/>
      <c r="F169" s="137"/>
      <c r="G169" s="60">
        <f>3941447313-3941447313</f>
        <v>0</v>
      </c>
      <c r="H169" s="61" t="s">
        <v>4</v>
      </c>
      <c r="I169" s="62">
        <v>6206242951</v>
      </c>
      <c r="J169" s="63" t="s">
        <v>4</v>
      </c>
    </row>
    <row r="170" spans="2:10" ht="15" customHeight="1">
      <c r="B170" s="91"/>
      <c r="C170" s="89" t="s">
        <v>676</v>
      </c>
      <c r="D170" s="89"/>
      <c r="E170" s="89"/>
      <c r="F170" s="137"/>
      <c r="G170" s="60"/>
      <c r="H170" s="92">
        <f>SUM(G171)</f>
        <v>0</v>
      </c>
      <c r="I170" s="62"/>
      <c r="J170" s="90">
        <f>SUM(I171)</f>
        <v>0</v>
      </c>
    </row>
    <row r="171" spans="2:10" ht="15" customHeight="1">
      <c r="B171" s="91"/>
      <c r="C171" s="89"/>
      <c r="D171" s="89" t="s">
        <v>644</v>
      </c>
      <c r="E171" s="89"/>
      <c r="F171" s="137"/>
      <c r="G171" s="60"/>
      <c r="H171" s="61"/>
      <c r="I171" s="62"/>
      <c r="J171" s="63"/>
    </row>
    <row r="172" spans="2:10" ht="15" customHeight="1">
      <c r="B172" s="91"/>
      <c r="C172" s="89" t="s">
        <v>669</v>
      </c>
      <c r="D172" s="89"/>
      <c r="E172" s="89"/>
      <c r="F172" s="137"/>
      <c r="G172" s="60" t="s">
        <v>4</v>
      </c>
      <c r="H172" s="61">
        <f>SUM(G173:G174)</f>
        <v>-1052229699</v>
      </c>
      <c r="I172" s="62" t="s">
        <v>4</v>
      </c>
      <c r="J172" s="63">
        <f>SUM(I173:I174)</f>
        <v>-1195708108</v>
      </c>
    </row>
    <row r="173" spans="2:10" ht="15" customHeight="1">
      <c r="B173" s="91"/>
      <c r="C173" s="89"/>
      <c r="D173" s="89" t="s">
        <v>408</v>
      </c>
      <c r="E173" s="89"/>
      <c r="F173" s="137"/>
      <c r="G173" s="60">
        <v>-935765475</v>
      </c>
      <c r="H173" s="61" t="s">
        <v>4</v>
      </c>
      <c r="I173" s="62">
        <v>-991762641</v>
      </c>
      <c r="J173" s="63" t="s">
        <v>4</v>
      </c>
    </row>
    <row r="174" spans="2:10" ht="15" customHeight="1">
      <c r="B174" s="91"/>
      <c r="C174" s="89"/>
      <c r="D174" s="89" t="s">
        <v>409</v>
      </c>
      <c r="E174" s="89"/>
      <c r="F174" s="137"/>
      <c r="G174" s="60">
        <v>-116464224</v>
      </c>
      <c r="H174" s="61" t="s">
        <v>4</v>
      </c>
      <c r="I174" s="62">
        <v>-203945467</v>
      </c>
      <c r="J174" s="63" t="s">
        <v>4</v>
      </c>
    </row>
    <row r="175" spans="2:10" ht="15" customHeight="1">
      <c r="B175" s="91"/>
      <c r="C175" s="89" t="s">
        <v>677</v>
      </c>
      <c r="D175" s="89"/>
      <c r="E175" s="89"/>
      <c r="F175" s="137"/>
      <c r="G175" s="60"/>
      <c r="H175" s="61">
        <v>-112906964</v>
      </c>
      <c r="I175" s="62"/>
      <c r="J175" s="63">
        <f>-123370003-1621268</f>
        <v>-124991271</v>
      </c>
    </row>
    <row r="176" spans="2:10" ht="15" customHeight="1">
      <c r="B176" s="91" t="s">
        <v>410</v>
      </c>
      <c r="C176" s="89"/>
      <c r="D176" s="89"/>
      <c r="E176" s="89"/>
      <c r="F176" s="137"/>
      <c r="G176" s="60" t="s">
        <v>4</v>
      </c>
      <c r="H176" s="61">
        <f>SUM(H12,H50,H73,H81,H106,H116,H123,H124)</f>
        <v>2758461911005</v>
      </c>
      <c r="I176" s="62" t="s">
        <v>4</v>
      </c>
      <c r="J176" s="63">
        <f>SUM(J12,J50,J73,J81,J106,J116,J123,J124)</f>
        <v>2008674589712</v>
      </c>
    </row>
    <row r="177" spans="2:10" ht="15" customHeight="1">
      <c r="B177" s="91" t="s">
        <v>411</v>
      </c>
      <c r="C177" s="89"/>
      <c r="D177" s="89"/>
      <c r="E177" s="89"/>
      <c r="F177" s="137"/>
      <c r="G177" s="60" t="s">
        <v>4</v>
      </c>
      <c r="H177" s="61" t="s">
        <v>4</v>
      </c>
      <c r="I177" s="62" t="s">
        <v>4</v>
      </c>
      <c r="J177" s="63" t="s">
        <v>4</v>
      </c>
    </row>
    <row r="178" spans="2:10" ht="15" customHeight="1">
      <c r="B178" s="91" t="s">
        <v>412</v>
      </c>
      <c r="C178" s="89"/>
      <c r="D178" s="89"/>
      <c r="E178" s="89"/>
      <c r="F178" s="137"/>
      <c r="G178" s="60" t="s">
        <v>4</v>
      </c>
      <c r="H178" s="61">
        <f>SUM(H179,H213)</f>
        <v>304733972938</v>
      </c>
      <c r="I178" s="62" t="s">
        <v>4</v>
      </c>
      <c r="J178" s="63">
        <f>SUM(J179,J213)</f>
        <v>344073949959</v>
      </c>
    </row>
    <row r="179" spans="2:10" ht="15" customHeight="1">
      <c r="B179" s="91"/>
      <c r="C179" s="89" t="s">
        <v>413</v>
      </c>
      <c r="D179" s="89"/>
      <c r="E179" s="89"/>
      <c r="F179" s="137"/>
      <c r="G179" s="60" t="s">
        <v>4</v>
      </c>
      <c r="H179" s="61">
        <f>SUM(G180,G181,G193,G206,G209,G210)</f>
        <v>302519974873</v>
      </c>
      <c r="I179" s="62" t="s">
        <v>4</v>
      </c>
      <c r="J179" s="63">
        <f>SUM(I180,I181,I193,I206,I209,I210)</f>
        <v>341238158619</v>
      </c>
    </row>
    <row r="180" spans="2:10" ht="15" customHeight="1">
      <c r="B180" s="91"/>
      <c r="C180" s="89"/>
      <c r="D180" s="89" t="s">
        <v>603</v>
      </c>
      <c r="E180" s="89"/>
      <c r="F180" s="137"/>
      <c r="G180" s="60">
        <v>203547508599</v>
      </c>
      <c r="H180" s="61" t="s">
        <v>4</v>
      </c>
      <c r="I180" s="62">
        <v>240850998318</v>
      </c>
      <c r="J180" s="63" t="s">
        <v>4</v>
      </c>
    </row>
    <row r="181" spans="2:10" ht="15" customHeight="1">
      <c r="B181" s="91"/>
      <c r="C181" s="89"/>
      <c r="D181" s="89" t="s">
        <v>604</v>
      </c>
      <c r="E181" s="89"/>
      <c r="F181" s="137"/>
      <c r="G181" s="60">
        <f>SUM(G182:G192)</f>
        <v>21271635633</v>
      </c>
      <c r="H181" s="61"/>
      <c r="I181" s="62">
        <f>SUM(I182:I192)</f>
        <v>18175364969</v>
      </c>
      <c r="J181" s="63"/>
    </row>
    <row r="182" spans="2:10" ht="15" customHeight="1">
      <c r="B182" s="91"/>
      <c r="C182" s="89"/>
      <c r="D182" s="89"/>
      <c r="E182" s="89" t="s">
        <v>609</v>
      </c>
      <c r="F182" s="137"/>
      <c r="G182" s="60">
        <v>14198486</v>
      </c>
      <c r="H182" s="61"/>
      <c r="I182" s="62"/>
      <c r="J182" s="63"/>
    </row>
    <row r="183" spans="2:10" ht="15" customHeight="1">
      <c r="B183" s="91"/>
      <c r="C183" s="89"/>
      <c r="D183" s="89"/>
      <c r="E183" s="89" t="s">
        <v>563</v>
      </c>
      <c r="F183" s="137"/>
      <c r="G183" s="60">
        <v>583856733</v>
      </c>
      <c r="H183" s="61" t="s">
        <v>4</v>
      </c>
      <c r="I183" s="62">
        <v>627640510</v>
      </c>
      <c r="J183" s="63" t="s">
        <v>4</v>
      </c>
    </row>
    <row r="184" spans="2:10" ht="15" customHeight="1">
      <c r="B184" s="91"/>
      <c r="C184" s="89"/>
      <c r="D184" s="89"/>
      <c r="E184" s="89" t="s">
        <v>564</v>
      </c>
      <c r="F184" s="137"/>
      <c r="G184" s="60">
        <v>194734706</v>
      </c>
      <c r="H184" s="61" t="s">
        <v>4</v>
      </c>
      <c r="I184" s="62">
        <v>175248353</v>
      </c>
      <c r="J184" s="63" t="s">
        <v>4</v>
      </c>
    </row>
    <row r="185" spans="2:10" ht="15" customHeight="1">
      <c r="B185" s="91"/>
      <c r="C185" s="89"/>
      <c r="D185" s="89"/>
      <c r="E185" s="89" t="s">
        <v>565</v>
      </c>
      <c r="F185" s="137"/>
      <c r="G185" s="60">
        <v>1348997683</v>
      </c>
      <c r="H185" s="61" t="s">
        <v>4</v>
      </c>
      <c r="I185" s="62">
        <v>1292004845</v>
      </c>
      <c r="J185" s="63" t="s">
        <v>4</v>
      </c>
    </row>
    <row r="186" spans="2:10" ht="15" customHeight="1">
      <c r="B186" s="91"/>
      <c r="C186" s="89"/>
      <c r="D186" s="89"/>
      <c r="E186" s="89" t="s">
        <v>566</v>
      </c>
      <c r="F186" s="137"/>
      <c r="G186" s="60">
        <v>0</v>
      </c>
      <c r="H186" s="61"/>
      <c r="I186" s="62">
        <v>685672</v>
      </c>
      <c r="J186" s="63"/>
    </row>
    <row r="187" spans="2:10" ht="15" customHeight="1">
      <c r="B187" s="91"/>
      <c r="C187" s="89"/>
      <c r="D187" s="89"/>
      <c r="E187" s="89" t="s">
        <v>567</v>
      </c>
      <c r="F187" s="137"/>
      <c r="G187" s="60">
        <v>15031207173</v>
      </c>
      <c r="H187" s="61" t="s">
        <v>4</v>
      </c>
      <c r="I187" s="62">
        <v>13053145528</v>
      </c>
      <c r="J187" s="63" t="s">
        <v>4</v>
      </c>
    </row>
    <row r="188" spans="2:10" ht="15" customHeight="1">
      <c r="B188" s="91"/>
      <c r="C188" s="89"/>
      <c r="D188" s="89"/>
      <c r="E188" s="89" t="s">
        <v>569</v>
      </c>
      <c r="F188" s="137"/>
      <c r="G188" s="60">
        <v>65470177</v>
      </c>
      <c r="H188" s="61" t="s">
        <v>4</v>
      </c>
      <c r="I188" s="62">
        <v>86979940</v>
      </c>
      <c r="J188" s="63" t="s">
        <v>4</v>
      </c>
    </row>
    <row r="189" spans="2:10" ht="15" customHeight="1">
      <c r="B189" s="91"/>
      <c r="C189" s="89"/>
      <c r="D189" s="89"/>
      <c r="E189" s="89" t="s">
        <v>550</v>
      </c>
      <c r="F189" s="137"/>
      <c r="G189" s="60">
        <v>73397172</v>
      </c>
      <c r="H189" s="61" t="s">
        <v>4</v>
      </c>
      <c r="I189" s="62">
        <v>57896222</v>
      </c>
      <c r="J189" s="63" t="s">
        <v>4</v>
      </c>
    </row>
    <row r="190" spans="2:10" ht="15" customHeight="1">
      <c r="B190" s="91"/>
      <c r="C190" s="89"/>
      <c r="D190" s="89"/>
      <c r="E190" s="89" t="s">
        <v>551</v>
      </c>
      <c r="F190" s="137"/>
      <c r="G190" s="60">
        <v>35479929</v>
      </c>
      <c r="H190" s="61" t="s">
        <v>4</v>
      </c>
      <c r="I190" s="62">
        <v>35886351</v>
      </c>
      <c r="J190" s="63" t="s">
        <v>4</v>
      </c>
    </row>
    <row r="191" spans="2:10" ht="15" customHeight="1">
      <c r="B191" s="91"/>
      <c r="C191" s="89"/>
      <c r="D191" s="89"/>
      <c r="E191" s="89" t="s">
        <v>552</v>
      </c>
      <c r="F191" s="137"/>
      <c r="G191" s="60">
        <v>1258194</v>
      </c>
      <c r="H191" s="61" t="s">
        <v>4</v>
      </c>
      <c r="I191" s="62">
        <v>1263768</v>
      </c>
      <c r="J191" s="63" t="s">
        <v>4</v>
      </c>
    </row>
    <row r="192" spans="2:10" ht="15" customHeight="1">
      <c r="B192" s="91"/>
      <c r="C192" s="89"/>
      <c r="D192" s="89"/>
      <c r="E192" s="89" t="s">
        <v>568</v>
      </c>
      <c r="F192" s="137"/>
      <c r="G192" s="93">
        <v>3923035380</v>
      </c>
      <c r="H192" s="92" t="s">
        <v>4</v>
      </c>
      <c r="I192" s="94">
        <v>2844613780</v>
      </c>
      <c r="J192" s="90" t="s">
        <v>4</v>
      </c>
    </row>
    <row r="193" spans="2:10" ht="15" customHeight="1">
      <c r="B193" s="91"/>
      <c r="C193" s="89"/>
      <c r="D193" s="89" t="s">
        <v>605</v>
      </c>
      <c r="E193" s="89"/>
      <c r="F193" s="137"/>
      <c r="G193" s="60">
        <f>SUM(G194,G195,G204)</f>
        <v>74332142714</v>
      </c>
      <c r="H193" s="61" t="s">
        <v>4</v>
      </c>
      <c r="I193" s="62">
        <f>SUM(I194,I195,I204)</f>
        <v>60986913132</v>
      </c>
      <c r="J193" s="63" t="s">
        <v>4</v>
      </c>
    </row>
    <row r="194" spans="2:10" ht="15" customHeight="1">
      <c r="B194" s="91"/>
      <c r="C194" s="89"/>
      <c r="D194" s="89"/>
      <c r="E194" s="89" t="s">
        <v>414</v>
      </c>
      <c r="F194" s="137"/>
      <c r="G194" s="60">
        <v>63778966827</v>
      </c>
      <c r="H194" s="61" t="s">
        <v>4</v>
      </c>
      <c r="I194" s="62">
        <v>54776313935</v>
      </c>
      <c r="J194" s="63" t="s">
        <v>4</v>
      </c>
    </row>
    <row r="195" spans="2:10" ht="15" customHeight="1">
      <c r="B195" s="91"/>
      <c r="C195" s="89"/>
      <c r="D195" s="89"/>
      <c r="E195" s="89" t="s">
        <v>415</v>
      </c>
      <c r="F195" s="137"/>
      <c r="G195" s="60">
        <f>SUM(G196:G203)</f>
        <v>9433345062</v>
      </c>
      <c r="H195" s="61" t="s">
        <v>4</v>
      </c>
      <c r="I195" s="62">
        <f>SUM(I196:I203)</f>
        <v>5544935177</v>
      </c>
      <c r="J195" s="63" t="s">
        <v>4</v>
      </c>
    </row>
    <row r="196" spans="2:10" ht="15" customHeight="1">
      <c r="B196" s="91"/>
      <c r="C196" s="89"/>
      <c r="D196" s="89"/>
      <c r="E196" s="89"/>
      <c r="F196" s="137" t="s">
        <v>416</v>
      </c>
      <c r="G196" s="60">
        <v>9457225249</v>
      </c>
      <c r="H196" s="61" t="s">
        <v>4</v>
      </c>
      <c r="I196" s="62">
        <v>5419087989</v>
      </c>
      <c r="J196" s="63" t="s">
        <v>4</v>
      </c>
    </row>
    <row r="197" spans="2:10" ht="15" customHeight="1">
      <c r="B197" s="91"/>
      <c r="C197" s="89"/>
      <c r="D197" s="89"/>
      <c r="E197" s="89"/>
      <c r="F197" s="137" t="s">
        <v>417</v>
      </c>
      <c r="G197" s="60">
        <v>20423794</v>
      </c>
      <c r="H197" s="61" t="s">
        <v>4</v>
      </c>
      <c r="I197" s="62">
        <v>28777659</v>
      </c>
      <c r="J197" s="63" t="s">
        <v>4</v>
      </c>
    </row>
    <row r="198" spans="2:10" ht="15" customHeight="1">
      <c r="B198" s="91"/>
      <c r="C198" s="89"/>
      <c r="D198" s="89"/>
      <c r="E198" s="89"/>
      <c r="F198" s="137" t="s">
        <v>418</v>
      </c>
      <c r="G198" s="60">
        <v>124527</v>
      </c>
      <c r="H198" s="61" t="s">
        <v>4</v>
      </c>
      <c r="I198" s="62">
        <v>86464</v>
      </c>
      <c r="J198" s="63" t="s">
        <v>4</v>
      </c>
    </row>
    <row r="199" spans="2:10" ht="15" customHeight="1">
      <c r="B199" s="91"/>
      <c r="C199" s="89"/>
      <c r="D199" s="89"/>
      <c r="E199" s="89"/>
      <c r="F199" s="137" t="s">
        <v>419</v>
      </c>
      <c r="G199" s="60">
        <v>-52004897</v>
      </c>
      <c r="H199" s="61" t="s">
        <v>4</v>
      </c>
      <c r="I199" s="62">
        <v>89240974</v>
      </c>
      <c r="J199" s="63" t="s">
        <v>4</v>
      </c>
    </row>
    <row r="200" spans="2:10" ht="15" customHeight="1">
      <c r="B200" s="91"/>
      <c r="C200" s="89"/>
      <c r="D200" s="89"/>
      <c r="E200" s="89"/>
      <c r="F200" s="137" t="s">
        <v>420</v>
      </c>
      <c r="G200" s="60">
        <v>59981</v>
      </c>
      <c r="H200" s="61" t="s">
        <v>4</v>
      </c>
      <c r="I200" s="62">
        <v>61234</v>
      </c>
      <c r="J200" s="63" t="s">
        <v>4</v>
      </c>
    </row>
    <row r="201" spans="2:10" ht="15" customHeight="1">
      <c r="B201" s="91"/>
      <c r="C201" s="89"/>
      <c r="D201" s="89"/>
      <c r="E201" s="89"/>
      <c r="F201" s="137" t="s">
        <v>421</v>
      </c>
      <c r="G201" s="60">
        <v>6905874</v>
      </c>
      <c r="H201" s="61" t="s">
        <v>4</v>
      </c>
      <c r="I201" s="62">
        <v>6905874</v>
      </c>
      <c r="J201" s="63" t="s">
        <v>4</v>
      </c>
    </row>
    <row r="202" spans="2:10" ht="15" customHeight="1">
      <c r="B202" s="91"/>
      <c r="C202" s="89"/>
      <c r="D202" s="89"/>
      <c r="E202" s="89"/>
      <c r="F202" s="137" t="s">
        <v>422</v>
      </c>
      <c r="G202" s="60">
        <v>602544</v>
      </c>
      <c r="H202" s="61" t="s">
        <v>4</v>
      </c>
      <c r="I202" s="62">
        <v>602544</v>
      </c>
      <c r="J202" s="63" t="s">
        <v>4</v>
      </c>
    </row>
    <row r="203" spans="2:10" ht="15" customHeight="1">
      <c r="B203" s="91"/>
      <c r="C203" s="89"/>
      <c r="D203" s="89"/>
      <c r="E203" s="89"/>
      <c r="F203" s="137" t="s">
        <v>423</v>
      </c>
      <c r="G203" s="60">
        <v>7990</v>
      </c>
      <c r="H203" s="61" t="s">
        <v>4</v>
      </c>
      <c r="I203" s="62">
        <v>172439</v>
      </c>
      <c r="J203" s="63" t="s">
        <v>4</v>
      </c>
    </row>
    <row r="204" spans="2:10" ht="15" customHeight="1">
      <c r="B204" s="91"/>
      <c r="C204" s="89"/>
      <c r="D204" s="89"/>
      <c r="E204" s="89" t="s">
        <v>424</v>
      </c>
      <c r="F204" s="137"/>
      <c r="G204" s="60">
        <f>G205</f>
        <v>1119830825</v>
      </c>
      <c r="H204" s="61" t="s">
        <v>4</v>
      </c>
      <c r="I204" s="62">
        <f>I205</f>
        <v>665664020</v>
      </c>
      <c r="J204" s="63" t="s">
        <v>4</v>
      </c>
    </row>
    <row r="205" spans="2:10" ht="15" customHeight="1">
      <c r="B205" s="91"/>
      <c r="C205" s="89"/>
      <c r="D205" s="89"/>
      <c r="E205" s="89"/>
      <c r="F205" s="137" t="s">
        <v>425</v>
      </c>
      <c r="G205" s="60">
        <v>1119830825</v>
      </c>
      <c r="H205" s="61" t="s">
        <v>4</v>
      </c>
      <c r="I205" s="62">
        <v>665664020</v>
      </c>
      <c r="J205" s="63" t="s">
        <v>4</v>
      </c>
    </row>
    <row r="206" spans="2:10" ht="15" customHeight="1">
      <c r="B206" s="91"/>
      <c r="C206" s="89"/>
      <c r="D206" s="89" t="s">
        <v>606</v>
      </c>
      <c r="E206" s="89"/>
      <c r="F206" s="137"/>
      <c r="G206" s="60" t="s">
        <v>4</v>
      </c>
      <c r="H206" s="61" t="s">
        <v>4</v>
      </c>
      <c r="I206" s="62" t="s">
        <v>4</v>
      </c>
      <c r="J206" s="63" t="s">
        <v>4</v>
      </c>
    </row>
    <row r="207" spans="2:10" ht="15" customHeight="1">
      <c r="B207" s="91"/>
      <c r="C207" s="89"/>
      <c r="D207" s="89"/>
      <c r="E207" s="89" t="s">
        <v>426</v>
      </c>
      <c r="F207" s="137"/>
      <c r="G207" s="60" t="s">
        <v>4</v>
      </c>
      <c r="H207" s="61" t="s">
        <v>4</v>
      </c>
      <c r="I207" s="62" t="s">
        <v>4</v>
      </c>
      <c r="J207" s="63" t="s">
        <v>4</v>
      </c>
    </row>
    <row r="208" spans="2:10" ht="15" customHeight="1">
      <c r="B208" s="91"/>
      <c r="C208" s="89"/>
      <c r="D208" s="89"/>
      <c r="E208" s="89" t="s">
        <v>646</v>
      </c>
      <c r="F208" s="137"/>
      <c r="G208" s="60" t="s">
        <v>4</v>
      </c>
      <c r="H208" s="61" t="s">
        <v>4</v>
      </c>
      <c r="I208" s="62" t="s">
        <v>4</v>
      </c>
      <c r="J208" s="63" t="s">
        <v>4</v>
      </c>
    </row>
    <row r="209" spans="2:10" ht="15" customHeight="1">
      <c r="B209" s="91"/>
      <c r="C209" s="89"/>
      <c r="D209" s="89" t="s">
        <v>607</v>
      </c>
      <c r="E209" s="89"/>
      <c r="F209" s="137"/>
      <c r="G209" s="60">
        <v>3368480687</v>
      </c>
      <c r="H209" s="61" t="s">
        <v>4</v>
      </c>
      <c r="I209" s="62">
        <v>21224675126</v>
      </c>
      <c r="J209" s="63" t="s">
        <v>4</v>
      </c>
    </row>
    <row r="210" spans="2:10" ht="15" customHeight="1">
      <c r="B210" s="91"/>
      <c r="C210" s="89"/>
      <c r="D210" s="89" t="s">
        <v>608</v>
      </c>
      <c r="E210" s="89"/>
      <c r="F210" s="137"/>
      <c r="G210" s="60">
        <f>SUM(G211:G212)</f>
        <v>207240</v>
      </c>
      <c r="H210" s="61" t="s">
        <v>4</v>
      </c>
      <c r="I210" s="62">
        <f>SUM(I211:I212)</f>
        <v>207074</v>
      </c>
      <c r="J210" s="63" t="s">
        <v>4</v>
      </c>
    </row>
    <row r="211" spans="2:10" ht="15" customHeight="1">
      <c r="B211" s="91"/>
      <c r="C211" s="89"/>
      <c r="D211" s="89"/>
      <c r="E211" s="89" t="s">
        <v>610</v>
      </c>
      <c r="F211" s="137"/>
      <c r="G211" s="93">
        <v>207240</v>
      </c>
      <c r="H211" s="92" t="s">
        <v>4</v>
      </c>
      <c r="I211" s="94">
        <v>207074</v>
      </c>
      <c r="J211" s="90" t="s">
        <v>4</v>
      </c>
    </row>
    <row r="212" spans="2:10" ht="15" customHeight="1">
      <c r="B212" s="91"/>
      <c r="C212" s="89"/>
      <c r="D212" s="89"/>
      <c r="E212" s="89" t="s">
        <v>665</v>
      </c>
      <c r="F212" s="137"/>
      <c r="G212" s="93"/>
      <c r="H212" s="92"/>
      <c r="I212" s="94"/>
      <c r="J212" s="90"/>
    </row>
    <row r="213" spans="2:10" ht="15" customHeight="1">
      <c r="B213" s="91"/>
      <c r="C213" s="89" t="s">
        <v>427</v>
      </c>
      <c r="D213" s="89"/>
      <c r="E213" s="89"/>
      <c r="F213" s="137"/>
      <c r="G213" s="93" t="s">
        <v>4</v>
      </c>
      <c r="H213" s="92">
        <f>SUM(G214)</f>
        <v>2213998065</v>
      </c>
      <c r="I213" s="94" t="s">
        <v>4</v>
      </c>
      <c r="J213" s="90">
        <f>SUM(I214)</f>
        <v>2835791340</v>
      </c>
    </row>
    <row r="214" spans="2:10" ht="15" customHeight="1">
      <c r="B214" s="91"/>
      <c r="C214" s="89"/>
      <c r="D214" s="89" t="s">
        <v>428</v>
      </c>
      <c r="E214" s="89"/>
      <c r="F214" s="137"/>
      <c r="G214" s="93">
        <v>2213998065</v>
      </c>
      <c r="H214" s="92" t="s">
        <v>4</v>
      </c>
      <c r="I214" s="94">
        <v>2835791340</v>
      </c>
      <c r="J214" s="90" t="s">
        <v>4</v>
      </c>
    </row>
    <row r="215" spans="2:10" ht="15" customHeight="1">
      <c r="B215" s="91" t="s">
        <v>429</v>
      </c>
      <c r="C215" s="89"/>
      <c r="D215" s="89"/>
      <c r="E215" s="89"/>
      <c r="F215" s="137"/>
      <c r="G215" s="93" t="s">
        <v>4</v>
      </c>
      <c r="H215" s="92">
        <f>SUM(H216,H220)</f>
        <v>24346524900</v>
      </c>
      <c r="I215" s="94" t="s">
        <v>4</v>
      </c>
      <c r="J215" s="90">
        <f>SUM(J216,J220)</f>
        <v>28769288994</v>
      </c>
    </row>
    <row r="216" spans="2:10" ht="15" customHeight="1">
      <c r="B216" s="91"/>
      <c r="C216" s="89" t="s">
        <v>430</v>
      </c>
      <c r="D216" s="89"/>
      <c r="E216" s="89"/>
      <c r="F216" s="137"/>
      <c r="G216" s="93" t="s">
        <v>4</v>
      </c>
      <c r="H216" s="92">
        <f>SUM(G217:G219)</f>
        <v>22747800690</v>
      </c>
      <c r="I216" s="94" t="s">
        <v>4</v>
      </c>
      <c r="J216" s="90">
        <f>SUM(I217:I219)</f>
        <v>26568873250</v>
      </c>
    </row>
    <row r="217" spans="2:10" ht="15" customHeight="1">
      <c r="B217" s="91"/>
      <c r="C217" s="89"/>
      <c r="D217" s="89" t="s">
        <v>326</v>
      </c>
      <c r="E217" s="89"/>
      <c r="F217" s="137"/>
      <c r="G217" s="93">
        <v>2467300690</v>
      </c>
      <c r="H217" s="92" t="s">
        <v>4</v>
      </c>
      <c r="I217" s="94">
        <v>26568873250</v>
      </c>
      <c r="J217" s="90" t="s">
        <v>4</v>
      </c>
    </row>
    <row r="218" spans="2:10" ht="15" customHeight="1">
      <c r="B218" s="91"/>
      <c r="C218" s="89"/>
      <c r="D218" s="89" t="s">
        <v>431</v>
      </c>
      <c r="E218" s="89"/>
      <c r="F218" s="137"/>
      <c r="G218" s="93">
        <v>20280500000</v>
      </c>
      <c r="H218" s="92" t="s">
        <v>4</v>
      </c>
      <c r="I218" s="94"/>
      <c r="J218" s="90" t="s">
        <v>4</v>
      </c>
    </row>
    <row r="219" spans="2:10" ht="15" customHeight="1">
      <c r="B219" s="91"/>
      <c r="C219" s="89"/>
      <c r="D219" s="89" t="s">
        <v>666</v>
      </c>
      <c r="E219" s="89"/>
      <c r="F219" s="137"/>
      <c r="G219" s="93"/>
      <c r="H219" s="92"/>
      <c r="I219" s="94"/>
      <c r="J219" s="90"/>
    </row>
    <row r="220" spans="2:10" ht="15" customHeight="1">
      <c r="B220" s="91"/>
      <c r="C220" s="89" t="s">
        <v>432</v>
      </c>
      <c r="D220" s="89"/>
      <c r="E220" s="89"/>
      <c r="F220" s="137"/>
      <c r="G220" s="93" t="s">
        <v>4</v>
      </c>
      <c r="H220" s="92">
        <f>SUM(G221,G223)</f>
        <v>1598724210</v>
      </c>
      <c r="I220" s="94" t="s">
        <v>4</v>
      </c>
      <c r="J220" s="90">
        <f>SUM(I221,I223)</f>
        <v>2200415744</v>
      </c>
    </row>
    <row r="221" spans="2:10" ht="15" customHeight="1">
      <c r="B221" s="91"/>
      <c r="C221" s="89"/>
      <c r="D221" s="89" t="s">
        <v>332</v>
      </c>
      <c r="E221" s="89"/>
      <c r="F221" s="137"/>
      <c r="G221" s="93">
        <f>SUM(G222)</f>
        <v>1177130000</v>
      </c>
      <c r="H221" s="92" t="s">
        <v>4</v>
      </c>
      <c r="I221" s="94">
        <f>SUM(I222)</f>
        <v>2175061000</v>
      </c>
      <c r="J221" s="90" t="s">
        <v>4</v>
      </c>
    </row>
    <row r="222" spans="2:10" ht="15" customHeight="1">
      <c r="B222" s="91"/>
      <c r="C222" s="89"/>
      <c r="D222" s="89"/>
      <c r="E222" s="89" t="s">
        <v>333</v>
      </c>
      <c r="F222" s="137"/>
      <c r="G222" s="93">
        <v>1177130000</v>
      </c>
      <c r="H222" s="92" t="s">
        <v>4</v>
      </c>
      <c r="I222" s="94">
        <v>2175061000</v>
      </c>
      <c r="J222" s="90" t="s">
        <v>4</v>
      </c>
    </row>
    <row r="223" spans="2:10" ht="15" customHeight="1">
      <c r="B223" s="91"/>
      <c r="C223" s="89"/>
      <c r="D223" s="89" t="s">
        <v>501</v>
      </c>
      <c r="E223" s="89"/>
      <c r="F223" s="137"/>
      <c r="G223" s="93">
        <f>SUM(G224:G226)</f>
        <v>421594210</v>
      </c>
      <c r="H223" s="92" t="s">
        <v>4</v>
      </c>
      <c r="I223" s="94">
        <f>SUM(I224:I226)</f>
        <v>25354744</v>
      </c>
      <c r="J223" s="90" t="s">
        <v>4</v>
      </c>
    </row>
    <row r="224" spans="2:10" ht="15" customHeight="1">
      <c r="B224" s="91"/>
      <c r="C224" s="89"/>
      <c r="D224" s="89"/>
      <c r="E224" s="89" t="s">
        <v>638</v>
      </c>
      <c r="F224" s="137"/>
      <c r="G224" s="93"/>
      <c r="H224" s="92"/>
      <c r="I224" s="94"/>
      <c r="J224" s="90"/>
    </row>
    <row r="225" spans="2:10" ht="15" customHeight="1">
      <c r="B225" s="91"/>
      <c r="C225" s="89"/>
      <c r="D225" s="89"/>
      <c r="E225" s="89" t="s">
        <v>664</v>
      </c>
      <c r="F225" s="137"/>
      <c r="G225" s="93"/>
      <c r="H225" s="92"/>
      <c r="I225" s="94"/>
      <c r="J225" s="90"/>
    </row>
    <row r="226" spans="2:10" ht="15" customHeight="1">
      <c r="B226" s="91"/>
      <c r="C226" s="89"/>
      <c r="D226" s="89"/>
      <c r="E226" s="89" t="s">
        <v>648</v>
      </c>
      <c r="F226" s="137"/>
      <c r="G226" s="93">
        <v>421594210</v>
      </c>
      <c r="H226" s="92" t="s">
        <v>4</v>
      </c>
      <c r="I226" s="94">
        <v>25354744</v>
      </c>
      <c r="J226" s="90" t="s">
        <v>4</v>
      </c>
    </row>
    <row r="227" spans="2:10" ht="15" customHeight="1">
      <c r="B227" s="91" t="s">
        <v>614</v>
      </c>
      <c r="C227" s="89"/>
      <c r="D227" s="89"/>
      <c r="E227" s="89"/>
      <c r="F227" s="137"/>
      <c r="G227" s="93"/>
      <c r="H227" s="92">
        <f>SUM(H228)</f>
        <v>352070567</v>
      </c>
      <c r="I227" s="94"/>
      <c r="J227" s="90"/>
    </row>
    <row r="228" spans="2:10" ht="15" customHeight="1">
      <c r="B228" s="91"/>
      <c r="C228" s="89" t="s">
        <v>615</v>
      </c>
      <c r="D228" s="89"/>
      <c r="E228" s="89"/>
      <c r="F228" s="137"/>
      <c r="G228" s="93"/>
      <c r="H228" s="92">
        <v>352070567</v>
      </c>
      <c r="I228" s="94"/>
      <c r="J228" s="90"/>
    </row>
    <row r="229" spans="2:10" ht="15" customHeight="1">
      <c r="B229" s="91" t="s">
        <v>616</v>
      </c>
      <c r="C229" s="89"/>
      <c r="D229" s="89"/>
      <c r="E229" s="89"/>
      <c r="F229" s="137"/>
      <c r="G229" s="93" t="s">
        <v>4</v>
      </c>
      <c r="H229" s="92">
        <f>SUM(H230,H231,H239)</f>
        <v>905039134211</v>
      </c>
      <c r="I229" s="94" t="s">
        <v>4</v>
      </c>
      <c r="J229" s="90">
        <f>SUM(J230,J231,J239)</f>
        <v>906366296115</v>
      </c>
    </row>
    <row r="230" spans="2:10" ht="15" customHeight="1">
      <c r="B230" s="91"/>
      <c r="C230" s="89" t="s">
        <v>433</v>
      </c>
      <c r="D230" s="89"/>
      <c r="E230" s="89"/>
      <c r="F230" s="137"/>
      <c r="G230" s="93" t="s">
        <v>4</v>
      </c>
      <c r="H230" s="92">
        <v>90000000000</v>
      </c>
      <c r="I230" s="94" t="s">
        <v>4</v>
      </c>
      <c r="J230" s="90">
        <v>142000000000</v>
      </c>
    </row>
    <row r="231" spans="2:10" ht="15" customHeight="1">
      <c r="B231" s="91"/>
      <c r="C231" s="89" t="s">
        <v>434</v>
      </c>
      <c r="D231" s="89"/>
      <c r="E231" s="89"/>
      <c r="F231" s="137"/>
      <c r="G231" s="93" t="s">
        <v>4</v>
      </c>
      <c r="H231" s="92">
        <f>SUM(G232,G237,G238)</f>
        <v>155746722645</v>
      </c>
      <c r="I231" s="94" t="s">
        <v>4</v>
      </c>
      <c r="J231" s="90">
        <f>SUM(I232,I237,I238)</f>
        <v>117619286486</v>
      </c>
    </row>
    <row r="232" spans="2:10" ht="15" customHeight="1">
      <c r="B232" s="91"/>
      <c r="C232" s="89"/>
      <c r="D232" s="89" t="s">
        <v>435</v>
      </c>
      <c r="E232" s="89"/>
      <c r="F232" s="137"/>
      <c r="G232" s="93">
        <f>SUM(G233:G236)</f>
        <v>67769947645</v>
      </c>
      <c r="H232" s="92" t="s">
        <v>4</v>
      </c>
      <c r="I232" s="94">
        <f>SUM(I233:I236)</f>
        <v>49642511486</v>
      </c>
      <c r="J232" s="90" t="s">
        <v>4</v>
      </c>
    </row>
    <row r="233" spans="2:10" ht="15" customHeight="1">
      <c r="B233" s="91"/>
      <c r="C233" s="89"/>
      <c r="D233" s="89"/>
      <c r="E233" s="89" t="s">
        <v>436</v>
      </c>
      <c r="F233" s="137"/>
      <c r="G233" s="93">
        <v>17769947645</v>
      </c>
      <c r="H233" s="92" t="s">
        <v>4</v>
      </c>
      <c r="I233" s="94">
        <v>29642511486</v>
      </c>
      <c r="J233" s="90" t="s">
        <v>4</v>
      </c>
    </row>
    <row r="234" spans="2:10" ht="15" customHeight="1">
      <c r="B234" s="91"/>
      <c r="C234" s="89"/>
      <c r="D234" s="89"/>
      <c r="E234" s="89" t="s">
        <v>437</v>
      </c>
      <c r="F234" s="137"/>
      <c r="G234" s="93">
        <v>20000000000</v>
      </c>
      <c r="H234" s="92" t="s">
        <v>4</v>
      </c>
      <c r="I234" s="94">
        <v>20000000000</v>
      </c>
      <c r="J234" s="90" t="s">
        <v>4</v>
      </c>
    </row>
    <row r="235" spans="2:10" ht="15" customHeight="1">
      <c r="B235" s="91"/>
      <c r="C235" s="89"/>
      <c r="D235" s="89"/>
      <c r="E235" s="89" t="s">
        <v>647</v>
      </c>
      <c r="F235" s="137"/>
      <c r="G235" s="93"/>
      <c r="H235" s="92"/>
      <c r="I235" s="94"/>
      <c r="J235" s="90"/>
    </row>
    <row r="236" spans="2:10" ht="15" customHeight="1">
      <c r="B236" s="91"/>
      <c r="C236" s="89"/>
      <c r="D236" s="89"/>
      <c r="E236" s="89" t="s">
        <v>553</v>
      </c>
      <c r="F236" s="137"/>
      <c r="G236" s="93">
        <v>30000000000</v>
      </c>
      <c r="H236" s="92" t="s">
        <v>4</v>
      </c>
      <c r="I236" s="94"/>
      <c r="J236" s="90" t="s">
        <v>4</v>
      </c>
    </row>
    <row r="237" spans="2:10" ht="15" customHeight="1">
      <c r="B237" s="91"/>
      <c r="C237" s="89"/>
      <c r="D237" s="89" t="s">
        <v>554</v>
      </c>
      <c r="E237" s="89"/>
      <c r="F237" s="137"/>
      <c r="G237" s="93">
        <v>85000000000</v>
      </c>
      <c r="H237" s="92"/>
      <c r="I237" s="94">
        <v>65000000000</v>
      </c>
      <c r="J237" s="90"/>
    </row>
    <row r="238" spans="2:10" ht="15" customHeight="1">
      <c r="B238" s="91"/>
      <c r="C238" s="89"/>
      <c r="D238" s="89" t="s">
        <v>602</v>
      </c>
      <c r="E238" s="89"/>
      <c r="F238" s="137"/>
      <c r="G238" s="93">
        <v>2976775000</v>
      </c>
      <c r="H238" s="92" t="s">
        <v>4</v>
      </c>
      <c r="I238" s="94">
        <v>2976775000</v>
      </c>
      <c r="J238" s="90" t="s">
        <v>4</v>
      </c>
    </row>
    <row r="239" spans="2:10" ht="15" customHeight="1">
      <c r="B239" s="91"/>
      <c r="C239" s="89" t="s">
        <v>438</v>
      </c>
      <c r="D239" s="89"/>
      <c r="E239" s="89"/>
      <c r="F239" s="137"/>
      <c r="G239" s="93" t="s">
        <v>4</v>
      </c>
      <c r="H239" s="92">
        <f>SUM(G240:G241)</f>
        <v>659292411566</v>
      </c>
      <c r="I239" s="94" t="s">
        <v>4</v>
      </c>
      <c r="J239" s="90">
        <f>SUM(I240:I241)</f>
        <v>646747009629</v>
      </c>
    </row>
    <row r="240" spans="2:10" ht="15" customHeight="1">
      <c r="B240" s="91"/>
      <c r="C240" s="89"/>
      <c r="D240" s="89" t="s">
        <v>439</v>
      </c>
      <c r="E240" s="89"/>
      <c r="F240" s="137"/>
      <c r="G240" s="93">
        <v>519292411566</v>
      </c>
      <c r="H240" s="92" t="s">
        <v>4</v>
      </c>
      <c r="I240" s="94">
        <v>507647009629</v>
      </c>
      <c r="J240" s="90" t="s">
        <v>4</v>
      </c>
    </row>
    <row r="241" spans="1:10" ht="15" customHeight="1">
      <c r="B241" s="91"/>
      <c r="C241" s="89"/>
      <c r="D241" s="89" t="s">
        <v>440</v>
      </c>
      <c r="E241" s="89"/>
      <c r="F241" s="137"/>
      <c r="G241" s="93">
        <v>140000000000</v>
      </c>
      <c r="H241" s="92" t="s">
        <v>4</v>
      </c>
      <c r="I241" s="94">
        <v>139100000000</v>
      </c>
      <c r="J241" s="90" t="s">
        <v>4</v>
      </c>
    </row>
    <row r="242" spans="1:10" ht="15" customHeight="1">
      <c r="B242" s="91" t="s">
        <v>617</v>
      </c>
      <c r="C242" s="89"/>
      <c r="D242" s="89"/>
      <c r="E242" s="89"/>
      <c r="F242" s="137"/>
      <c r="G242" s="93"/>
      <c r="H242" s="92">
        <f>SUM(H243:H244)</f>
        <v>83853254</v>
      </c>
      <c r="I242" s="94"/>
      <c r="J242" s="90">
        <f>SUM(J243:J244)</f>
        <v>83561164</v>
      </c>
    </row>
    <row r="243" spans="1:10" ht="15" customHeight="1">
      <c r="B243" s="91"/>
      <c r="C243" s="89" t="s">
        <v>575</v>
      </c>
      <c r="D243" s="89"/>
      <c r="E243" s="89"/>
      <c r="F243" s="137"/>
      <c r="G243" s="93"/>
      <c r="H243" s="92">
        <v>83853254</v>
      </c>
      <c r="I243" s="94"/>
      <c r="J243" s="90">
        <v>83561164</v>
      </c>
    </row>
    <row r="244" spans="1:10" ht="15" customHeight="1">
      <c r="B244" s="91"/>
      <c r="C244" s="89" t="s">
        <v>601</v>
      </c>
      <c r="D244" s="89"/>
      <c r="E244" s="89"/>
      <c r="F244" s="137"/>
      <c r="G244" s="93"/>
      <c r="H244" s="92"/>
      <c r="I244" s="94"/>
      <c r="J244" s="90"/>
    </row>
    <row r="245" spans="1:10" ht="15" customHeight="1">
      <c r="A245" s="120"/>
      <c r="B245" s="91" t="s">
        <v>618</v>
      </c>
      <c r="C245" s="89"/>
      <c r="D245" s="89"/>
      <c r="E245" s="89"/>
      <c r="F245" s="137"/>
      <c r="G245" s="93" t="s">
        <v>4</v>
      </c>
      <c r="H245" s="92">
        <v>1116179204</v>
      </c>
      <c r="I245" s="94" t="s">
        <v>4</v>
      </c>
      <c r="J245" s="90">
        <v>1975644664</v>
      </c>
    </row>
    <row r="246" spans="1:10" ht="15" customHeight="1">
      <c r="B246" s="91" t="s">
        <v>619</v>
      </c>
      <c r="C246" s="89"/>
      <c r="D246" s="89"/>
      <c r="E246" s="89"/>
      <c r="F246" s="137"/>
      <c r="G246" s="93" t="s">
        <v>4</v>
      </c>
      <c r="H246" s="92">
        <f>SUM(H247:H249)</f>
        <v>3248972356</v>
      </c>
      <c r="I246" s="94" t="s">
        <v>4</v>
      </c>
      <c r="J246" s="90">
        <f>SUM(J247:J249)</f>
        <v>2747613135</v>
      </c>
    </row>
    <row r="247" spans="1:10" ht="15" customHeight="1">
      <c r="B247" s="91"/>
      <c r="C247" s="89" t="s">
        <v>441</v>
      </c>
      <c r="D247" s="89"/>
      <c r="E247" s="89"/>
      <c r="F247" s="137"/>
      <c r="G247" s="93" t="s">
        <v>4</v>
      </c>
      <c r="H247" s="92">
        <v>2265234192</v>
      </c>
      <c r="I247" s="94" t="s">
        <v>4</v>
      </c>
      <c r="J247" s="90">
        <v>1905875239</v>
      </c>
    </row>
    <row r="248" spans="1:10" ht="15" customHeight="1">
      <c r="B248" s="91"/>
      <c r="C248" s="89" t="s">
        <v>442</v>
      </c>
      <c r="D248" s="89"/>
      <c r="E248" s="89"/>
      <c r="F248" s="137"/>
      <c r="G248" s="93" t="s">
        <v>4</v>
      </c>
      <c r="H248" s="92"/>
      <c r="I248" s="94" t="s">
        <v>4</v>
      </c>
      <c r="J248" s="90"/>
    </row>
    <row r="249" spans="1:10" ht="15" customHeight="1">
      <c r="A249" s="120"/>
      <c r="B249" s="91"/>
      <c r="C249" s="89" t="s">
        <v>443</v>
      </c>
      <c r="D249" s="89"/>
      <c r="E249" s="89"/>
      <c r="F249" s="137"/>
      <c r="G249" s="93" t="s">
        <v>4</v>
      </c>
      <c r="H249" s="92">
        <v>983738164</v>
      </c>
      <c r="I249" s="94" t="s">
        <v>4</v>
      </c>
      <c r="J249" s="90">
        <v>841737896</v>
      </c>
    </row>
    <row r="250" spans="1:10" ht="15" customHeight="1">
      <c r="B250" s="91" t="s">
        <v>620</v>
      </c>
      <c r="C250" s="89"/>
      <c r="D250" s="89"/>
      <c r="E250" s="89"/>
      <c r="F250" s="137"/>
      <c r="G250" s="93" t="s">
        <v>4</v>
      </c>
      <c r="H250" s="92">
        <f>SUM(H251,H253:H254,H263:H266,H272)</f>
        <v>1196590128267</v>
      </c>
      <c r="I250" s="94" t="s">
        <v>4</v>
      </c>
      <c r="J250" s="90">
        <f>SUM(J251,J253:J254,J263:J266,J272)</f>
        <v>397330777067</v>
      </c>
    </row>
    <row r="251" spans="1:10" ht="15" customHeight="1">
      <c r="B251" s="91"/>
      <c r="C251" s="89" t="s">
        <v>444</v>
      </c>
      <c r="D251" s="89"/>
      <c r="E251" s="89"/>
      <c r="F251" s="137"/>
      <c r="G251" s="93" t="s">
        <v>4</v>
      </c>
      <c r="H251" s="92">
        <f>SUM(G252)</f>
        <v>2983286664</v>
      </c>
      <c r="I251" s="94" t="s">
        <v>4</v>
      </c>
      <c r="J251" s="90">
        <f>SUM(I252)</f>
        <v>6238153736</v>
      </c>
    </row>
    <row r="252" spans="1:10" ht="15" customHeight="1">
      <c r="B252" s="91"/>
      <c r="C252" s="89"/>
      <c r="D252" s="89" t="s">
        <v>445</v>
      </c>
      <c r="E252" s="89"/>
      <c r="F252" s="137"/>
      <c r="G252" s="93">
        <f>6924733977-3941447313</f>
        <v>2983286664</v>
      </c>
      <c r="H252" s="92" t="s">
        <v>4</v>
      </c>
      <c r="I252" s="94">
        <v>6238153736</v>
      </c>
      <c r="J252" s="90" t="s">
        <v>4</v>
      </c>
    </row>
    <row r="253" spans="1:10" ht="15" customHeight="1">
      <c r="B253" s="91"/>
      <c r="C253" s="89" t="s">
        <v>446</v>
      </c>
      <c r="D253" s="89"/>
      <c r="E253" s="89"/>
      <c r="F253" s="137"/>
      <c r="G253" s="93" t="s">
        <v>4</v>
      </c>
      <c r="H253" s="92">
        <f>817697494569+368581949968</f>
        <v>1186279444537</v>
      </c>
      <c r="I253" s="94" t="s">
        <v>4</v>
      </c>
      <c r="J253" s="90">
        <f>35897020923+344317402311</f>
        <v>380214423234</v>
      </c>
    </row>
    <row r="254" spans="1:10" ht="15" customHeight="1">
      <c r="B254" s="91"/>
      <c r="C254" s="89" t="s">
        <v>447</v>
      </c>
      <c r="D254" s="89"/>
      <c r="E254" s="89"/>
      <c r="F254" s="137"/>
      <c r="G254" s="93" t="s">
        <v>4</v>
      </c>
      <c r="H254" s="92">
        <f>SUM(G255:G262)</f>
        <v>6085092039</v>
      </c>
      <c r="I254" s="94" t="s">
        <v>4</v>
      </c>
      <c r="J254" s="90">
        <f>SUM(I255:I262)</f>
        <v>9515876799</v>
      </c>
    </row>
    <row r="255" spans="1:10" ht="15" customHeight="1">
      <c r="B255" s="91"/>
      <c r="C255" s="89"/>
      <c r="D255" s="89" t="s">
        <v>448</v>
      </c>
      <c r="E255" s="89"/>
      <c r="F255" s="137"/>
      <c r="G255" s="93">
        <v>106414368</v>
      </c>
      <c r="H255" s="92" t="s">
        <v>4</v>
      </c>
      <c r="I255" s="94">
        <v>485097273</v>
      </c>
      <c r="J255" s="90" t="s">
        <v>4</v>
      </c>
    </row>
    <row r="256" spans="1:10" ht="15" customHeight="1">
      <c r="B256" s="91"/>
      <c r="C256" s="89"/>
      <c r="D256" s="89" t="s">
        <v>449</v>
      </c>
      <c r="E256" s="89"/>
      <c r="F256" s="137"/>
      <c r="G256" s="93">
        <v>1009408191</v>
      </c>
      <c r="H256" s="92" t="s">
        <v>4</v>
      </c>
      <c r="I256" s="94">
        <v>1081387400</v>
      </c>
      <c r="J256" s="90" t="s">
        <v>4</v>
      </c>
    </row>
    <row r="257" spans="2:10" ht="15" customHeight="1">
      <c r="B257" s="91"/>
      <c r="C257" s="89"/>
      <c r="D257" s="89" t="s">
        <v>450</v>
      </c>
      <c r="E257" s="89"/>
      <c r="F257" s="137"/>
      <c r="G257" s="93">
        <v>8372276</v>
      </c>
      <c r="H257" s="92" t="s">
        <v>4</v>
      </c>
      <c r="I257" s="94">
        <v>18167158</v>
      </c>
      <c r="J257" s="90" t="s">
        <v>4</v>
      </c>
    </row>
    <row r="258" spans="2:10" ht="15" customHeight="1">
      <c r="B258" s="91"/>
      <c r="C258" s="89"/>
      <c r="D258" s="89" t="s">
        <v>451</v>
      </c>
      <c r="E258" s="89"/>
      <c r="F258" s="137"/>
      <c r="G258" s="93">
        <v>66592121</v>
      </c>
      <c r="H258" s="92" t="s">
        <v>4</v>
      </c>
      <c r="I258" s="94">
        <v>54795005</v>
      </c>
      <c r="J258" s="90" t="s">
        <v>4</v>
      </c>
    </row>
    <row r="259" spans="2:10" ht="15" customHeight="1">
      <c r="B259" s="91"/>
      <c r="C259" s="89"/>
      <c r="D259" s="89" t="s">
        <v>452</v>
      </c>
      <c r="E259" s="89"/>
      <c r="F259" s="137"/>
      <c r="G259" s="93">
        <v>1788392888</v>
      </c>
      <c r="H259" s="92" t="s">
        <v>4</v>
      </c>
      <c r="I259" s="94">
        <v>4821068206</v>
      </c>
      <c r="J259" s="90" t="s">
        <v>4</v>
      </c>
    </row>
    <row r="260" spans="2:10" ht="15" customHeight="1">
      <c r="B260" s="91"/>
      <c r="C260" s="89"/>
      <c r="D260" s="89" t="s">
        <v>611</v>
      </c>
      <c r="E260" s="89"/>
      <c r="F260" s="137"/>
      <c r="G260" s="93">
        <v>572211933</v>
      </c>
      <c r="H260" s="92"/>
      <c r="I260" s="94"/>
      <c r="J260" s="90"/>
    </row>
    <row r="261" spans="2:10" ht="15" customHeight="1">
      <c r="B261" s="91"/>
      <c r="C261" s="89"/>
      <c r="D261" s="89" t="s">
        <v>612</v>
      </c>
      <c r="E261" s="89"/>
      <c r="F261" s="137"/>
      <c r="G261" s="93"/>
      <c r="H261" s="92"/>
      <c r="I261" s="94"/>
      <c r="J261" s="90"/>
    </row>
    <row r="262" spans="2:10" ht="15" customHeight="1">
      <c r="B262" s="91"/>
      <c r="C262" s="89"/>
      <c r="D262" s="89" t="s">
        <v>613</v>
      </c>
      <c r="E262" s="89"/>
      <c r="F262" s="137"/>
      <c r="G262" s="93">
        <v>2533700262</v>
      </c>
      <c r="H262" s="92" t="s">
        <v>4</v>
      </c>
      <c r="I262" s="94">
        <v>3055361757</v>
      </c>
      <c r="J262" s="90" t="s">
        <v>4</v>
      </c>
    </row>
    <row r="263" spans="2:10" ht="15" customHeight="1">
      <c r="B263" s="91"/>
      <c r="C263" s="89" t="s">
        <v>547</v>
      </c>
      <c r="D263" s="89"/>
      <c r="E263" s="89"/>
      <c r="F263" s="137"/>
      <c r="G263" s="93" t="s">
        <v>4</v>
      </c>
      <c r="H263" s="92"/>
      <c r="I263" s="94" t="s">
        <v>4</v>
      </c>
      <c r="J263" s="90"/>
    </row>
    <row r="264" spans="2:10" ht="15" customHeight="1">
      <c r="B264" s="91"/>
      <c r="C264" s="89" t="s">
        <v>543</v>
      </c>
      <c r="D264" s="89"/>
      <c r="E264" s="89"/>
      <c r="F264" s="137"/>
      <c r="G264" s="93" t="s">
        <v>4</v>
      </c>
      <c r="H264" s="92">
        <v>136304594</v>
      </c>
      <c r="I264" s="94" t="s">
        <v>4</v>
      </c>
      <c r="J264" s="90">
        <v>87637836</v>
      </c>
    </row>
    <row r="265" spans="2:10" ht="15" customHeight="1">
      <c r="B265" s="91"/>
      <c r="C265" s="89" t="s">
        <v>544</v>
      </c>
      <c r="D265" s="89"/>
      <c r="E265" s="89"/>
      <c r="F265" s="137"/>
      <c r="G265" s="93" t="s">
        <v>4</v>
      </c>
      <c r="H265" s="92">
        <v>880793577</v>
      </c>
      <c r="I265" s="94" t="s">
        <v>4</v>
      </c>
      <c r="J265" s="90">
        <v>1053571606</v>
      </c>
    </row>
    <row r="266" spans="2:10" ht="15" customHeight="1">
      <c r="B266" s="91"/>
      <c r="C266" s="89" t="s">
        <v>545</v>
      </c>
      <c r="D266" s="89"/>
      <c r="E266" s="89"/>
      <c r="F266" s="137"/>
      <c r="G266" s="93" t="s">
        <v>4</v>
      </c>
      <c r="H266" s="92">
        <f>SUM(G267:G271)</f>
        <v>328221255</v>
      </c>
      <c r="I266" s="94" t="s">
        <v>4</v>
      </c>
      <c r="J266" s="90">
        <f>SUM(I267:I271)</f>
        <v>339109000</v>
      </c>
    </row>
    <row r="267" spans="2:10" ht="15" customHeight="1">
      <c r="B267" s="91"/>
      <c r="C267" s="89"/>
      <c r="D267" s="89" t="s">
        <v>453</v>
      </c>
      <c r="E267" s="89"/>
      <c r="F267" s="137"/>
      <c r="G267" s="93">
        <v>106304070</v>
      </c>
      <c r="H267" s="92" t="s">
        <v>4</v>
      </c>
      <c r="I267" s="94">
        <v>104395980</v>
      </c>
      <c r="J267" s="90" t="s">
        <v>4</v>
      </c>
    </row>
    <row r="268" spans="2:10" ht="15" customHeight="1">
      <c r="B268" s="91"/>
      <c r="C268" s="89"/>
      <c r="D268" s="89" t="s">
        <v>454</v>
      </c>
      <c r="E268" s="89"/>
      <c r="F268" s="137"/>
      <c r="G268" s="93">
        <v>195928860</v>
      </c>
      <c r="H268" s="92" t="s">
        <v>4</v>
      </c>
      <c r="I268" s="94">
        <v>131555020</v>
      </c>
      <c r="J268" s="90" t="s">
        <v>4</v>
      </c>
    </row>
    <row r="269" spans="2:10" ht="15" customHeight="1">
      <c r="B269" s="91"/>
      <c r="C269" s="89"/>
      <c r="D269" s="89" t="s">
        <v>455</v>
      </c>
      <c r="E269" s="89"/>
      <c r="F269" s="137"/>
      <c r="G269" s="93">
        <v>22848325</v>
      </c>
      <c r="H269" s="92" t="s">
        <v>4</v>
      </c>
      <c r="I269" s="94">
        <v>100628000</v>
      </c>
      <c r="J269" s="90" t="s">
        <v>4</v>
      </c>
    </row>
    <row r="270" spans="2:10" ht="15" customHeight="1">
      <c r="B270" s="91"/>
      <c r="C270" s="89"/>
      <c r="D270" s="89" t="s">
        <v>456</v>
      </c>
      <c r="E270" s="89"/>
      <c r="F270" s="137"/>
      <c r="G270" s="93">
        <v>3140000</v>
      </c>
      <c r="H270" s="92" t="s">
        <v>4</v>
      </c>
      <c r="I270" s="94">
        <v>2530000</v>
      </c>
      <c r="J270" s="90" t="s">
        <v>4</v>
      </c>
    </row>
    <row r="271" spans="2:10" ht="15" customHeight="1">
      <c r="B271" s="91"/>
      <c r="C271" s="89"/>
      <c r="D271" s="89" t="s">
        <v>457</v>
      </c>
      <c r="E271" s="89"/>
      <c r="F271" s="137"/>
      <c r="G271" s="93"/>
      <c r="H271" s="92" t="s">
        <v>4</v>
      </c>
      <c r="I271" s="94"/>
      <c r="J271" s="90" t="s">
        <v>4</v>
      </c>
    </row>
    <row r="272" spans="2:10" ht="15" customHeight="1">
      <c r="B272" s="91"/>
      <c r="C272" s="89" t="s">
        <v>546</v>
      </c>
      <c r="D272" s="89"/>
      <c r="E272" s="89"/>
      <c r="F272" s="137"/>
      <c r="G272" s="60" t="s">
        <v>4</v>
      </c>
      <c r="H272" s="61">
        <v>-103014399</v>
      </c>
      <c r="I272" s="62" t="s">
        <v>4</v>
      </c>
      <c r="J272" s="63">
        <v>-117995144</v>
      </c>
    </row>
    <row r="273" spans="2:10" ht="15" customHeight="1">
      <c r="B273" s="91" t="s">
        <v>458</v>
      </c>
      <c r="C273" s="89"/>
      <c r="D273" s="89"/>
      <c r="E273" s="89"/>
      <c r="F273" s="137"/>
      <c r="G273" s="93" t="s">
        <v>4</v>
      </c>
      <c r="H273" s="92">
        <f>SUM(H178,H215,H227,H229,H242,H245,H246,H250)</f>
        <v>2435510835697</v>
      </c>
      <c r="I273" s="94" t="s">
        <v>4</v>
      </c>
      <c r="J273" s="90">
        <f>SUM(J178,J215,J229,J242,J245,J246,J250)</f>
        <v>1681347131098</v>
      </c>
    </row>
    <row r="274" spans="2:10" ht="15" customHeight="1">
      <c r="B274" s="91" t="s">
        <v>459</v>
      </c>
      <c r="C274" s="89"/>
      <c r="D274" s="89"/>
      <c r="E274" s="89"/>
      <c r="F274" s="137"/>
      <c r="G274" s="93" t="s">
        <v>4</v>
      </c>
      <c r="H274" s="92" t="s">
        <v>4</v>
      </c>
      <c r="I274" s="94" t="s">
        <v>4</v>
      </c>
      <c r="J274" s="90" t="s">
        <v>4</v>
      </c>
    </row>
    <row r="275" spans="2:10" ht="15" customHeight="1">
      <c r="B275" s="91" t="s">
        <v>460</v>
      </c>
      <c r="C275" s="89"/>
      <c r="D275" s="89"/>
      <c r="E275" s="89"/>
      <c r="F275" s="137"/>
      <c r="G275" s="93" t="s">
        <v>4</v>
      </c>
      <c r="H275" s="92">
        <f>SUM(H276)</f>
        <v>202405950000</v>
      </c>
      <c r="I275" s="94" t="s">
        <v>4</v>
      </c>
      <c r="J275" s="90">
        <f>SUM(J276)</f>
        <v>192961675000</v>
      </c>
    </row>
    <row r="276" spans="2:10" ht="15" customHeight="1">
      <c r="B276" s="91"/>
      <c r="C276" s="89" t="s">
        <v>461</v>
      </c>
      <c r="D276" s="89"/>
      <c r="E276" s="89"/>
      <c r="F276" s="137"/>
      <c r="G276" s="93" t="s">
        <v>4</v>
      </c>
      <c r="H276" s="92">
        <v>202405950000</v>
      </c>
      <c r="I276" s="94" t="s">
        <v>4</v>
      </c>
      <c r="J276" s="90">
        <v>192961675000</v>
      </c>
    </row>
    <row r="277" spans="2:10" ht="15" customHeight="1">
      <c r="B277" s="91" t="s">
        <v>462</v>
      </c>
      <c r="C277" s="89"/>
      <c r="D277" s="89"/>
      <c r="E277" s="89"/>
      <c r="F277" s="137"/>
      <c r="G277" s="93" t="s">
        <v>4</v>
      </c>
      <c r="H277" s="92">
        <f>SUM(H278:H280)</f>
        <v>8315928399</v>
      </c>
      <c r="I277" s="94" t="s">
        <v>4</v>
      </c>
      <c r="J277" s="90">
        <f>SUM(J278:J280)</f>
        <v>8364449889</v>
      </c>
    </row>
    <row r="278" spans="2:10" ht="15" customHeight="1">
      <c r="B278" s="91"/>
      <c r="C278" s="89" t="s">
        <v>463</v>
      </c>
      <c r="D278" s="89"/>
      <c r="E278" s="89"/>
      <c r="F278" s="137"/>
      <c r="G278" s="93" t="s">
        <v>4</v>
      </c>
      <c r="H278" s="92">
        <v>8312831975</v>
      </c>
      <c r="I278" s="94" t="s">
        <v>4</v>
      </c>
      <c r="J278" s="90">
        <v>8361353465</v>
      </c>
    </row>
    <row r="279" spans="2:10" ht="15" customHeight="1">
      <c r="B279" s="91"/>
      <c r="C279" s="89" t="s">
        <v>464</v>
      </c>
      <c r="D279" s="89"/>
      <c r="E279" s="89"/>
      <c r="F279" s="137"/>
      <c r="G279" s="93" t="s">
        <v>4</v>
      </c>
      <c r="H279" s="92"/>
      <c r="I279" s="94" t="s">
        <v>4</v>
      </c>
      <c r="J279" s="90"/>
    </row>
    <row r="280" spans="2:10" ht="15" customHeight="1">
      <c r="B280" s="91"/>
      <c r="C280" s="89" t="s">
        <v>465</v>
      </c>
      <c r="D280" s="89"/>
      <c r="E280" s="89"/>
      <c r="F280" s="137"/>
      <c r="G280" s="93" t="s">
        <v>4</v>
      </c>
      <c r="H280" s="92">
        <f>G281</f>
        <v>3096424</v>
      </c>
      <c r="I280" s="94" t="s">
        <v>4</v>
      </c>
      <c r="J280" s="90">
        <f>I281</f>
        <v>3096424</v>
      </c>
    </row>
    <row r="281" spans="2:10" ht="15" customHeight="1">
      <c r="B281" s="91"/>
      <c r="C281" s="89"/>
      <c r="D281" s="89" t="s">
        <v>466</v>
      </c>
      <c r="E281" s="89"/>
      <c r="F281" s="137"/>
      <c r="G281" s="93">
        <v>3096424</v>
      </c>
      <c r="H281" s="92" t="s">
        <v>4</v>
      </c>
      <c r="I281" s="94">
        <v>3096424</v>
      </c>
      <c r="J281" s="90" t="s">
        <v>4</v>
      </c>
    </row>
    <row r="282" spans="2:10" ht="15" customHeight="1">
      <c r="B282" s="91" t="s">
        <v>467</v>
      </c>
      <c r="C282" s="89"/>
      <c r="D282" s="89"/>
      <c r="E282" s="89"/>
      <c r="F282" s="137"/>
      <c r="G282" s="93" t="s">
        <v>4</v>
      </c>
      <c r="H282" s="61">
        <f>SUM(H283,H284)</f>
        <v>-9931954432</v>
      </c>
      <c r="I282" s="94" t="s">
        <v>4</v>
      </c>
      <c r="J282" s="63">
        <f>SUM(J283,J284)</f>
        <v>-5842668990</v>
      </c>
    </row>
    <row r="283" spans="2:10" ht="15" customHeight="1">
      <c r="B283" s="91"/>
      <c r="C283" s="89" t="s">
        <v>468</v>
      </c>
      <c r="D283" s="89"/>
      <c r="E283" s="89"/>
      <c r="F283" s="137"/>
      <c r="G283" s="93" t="s">
        <v>4</v>
      </c>
      <c r="H283" s="61">
        <v>-9931954432</v>
      </c>
      <c r="I283" s="94" t="s">
        <v>4</v>
      </c>
      <c r="J283" s="63">
        <v>-5548624010</v>
      </c>
    </row>
    <row r="284" spans="2:10" ht="15" customHeight="1">
      <c r="B284" s="91"/>
      <c r="C284" s="89" t="s">
        <v>555</v>
      </c>
      <c r="D284" s="89"/>
      <c r="E284" s="89"/>
      <c r="F284" s="137"/>
      <c r="G284" s="93"/>
      <c r="H284" s="61">
        <v>0</v>
      </c>
      <c r="I284" s="94"/>
      <c r="J284" s="63">
        <v>-294044980</v>
      </c>
    </row>
    <row r="285" spans="2:10" ht="15" customHeight="1">
      <c r="B285" s="91" t="s">
        <v>469</v>
      </c>
      <c r="C285" s="89"/>
      <c r="D285" s="89"/>
      <c r="E285" s="89"/>
      <c r="F285" s="137"/>
      <c r="G285" s="93" t="s">
        <v>4</v>
      </c>
      <c r="H285" s="61">
        <f>SUM(H286:H287)</f>
        <v>-257967397</v>
      </c>
      <c r="I285" s="94" t="s">
        <v>4</v>
      </c>
      <c r="J285" s="63">
        <f>SUM(J286:J287)</f>
        <v>-191733468</v>
      </c>
    </row>
    <row r="286" spans="2:10" ht="15" customHeight="1">
      <c r="B286" s="91"/>
      <c r="C286" s="89" t="s">
        <v>470</v>
      </c>
      <c r="D286" s="89"/>
      <c r="E286" s="89"/>
      <c r="F286" s="137"/>
      <c r="G286" s="93" t="s">
        <v>4</v>
      </c>
      <c r="H286" s="61">
        <v>-257967397</v>
      </c>
      <c r="I286" s="94" t="s">
        <v>4</v>
      </c>
      <c r="J286" s="63">
        <v>-191733468</v>
      </c>
    </row>
    <row r="287" spans="2:10" ht="15" customHeight="1">
      <c r="B287" s="91"/>
      <c r="C287" s="89" t="s">
        <v>576</v>
      </c>
      <c r="D287" s="89"/>
      <c r="E287" s="89"/>
      <c r="F287" s="137"/>
      <c r="G287" s="93"/>
      <c r="H287" s="61">
        <v>0</v>
      </c>
      <c r="I287" s="94"/>
      <c r="J287" s="63"/>
    </row>
    <row r="288" spans="2:10" ht="15" customHeight="1">
      <c r="B288" s="91" t="s">
        <v>471</v>
      </c>
      <c r="C288" s="89"/>
      <c r="D288" s="89"/>
      <c r="E288" s="89"/>
      <c r="F288" s="137"/>
      <c r="G288" s="93" t="s">
        <v>4</v>
      </c>
      <c r="H288" s="92">
        <f>SUM(H289:H293)</f>
        <v>122419118738</v>
      </c>
      <c r="I288" s="94" t="s">
        <v>4</v>
      </c>
      <c r="J288" s="90">
        <f>SUM(J289:J293)</f>
        <v>132035736183</v>
      </c>
    </row>
    <row r="289" spans="1:10" ht="15" customHeight="1">
      <c r="B289" s="91"/>
      <c r="C289" s="89" t="s">
        <v>472</v>
      </c>
      <c r="D289" s="89"/>
      <c r="E289" s="89"/>
      <c r="F289" s="137"/>
      <c r="G289" s="93" t="s">
        <v>4</v>
      </c>
      <c r="H289" s="92">
        <v>357071491</v>
      </c>
      <c r="I289" s="94" t="s">
        <v>4</v>
      </c>
      <c r="J289" s="90">
        <v>168185936</v>
      </c>
    </row>
    <row r="290" spans="1:10" ht="15" customHeight="1">
      <c r="B290" s="91"/>
      <c r="C290" s="89" t="s">
        <v>473</v>
      </c>
      <c r="D290" s="89"/>
      <c r="E290" s="89"/>
      <c r="F290" s="137"/>
      <c r="G290" s="60" t="s">
        <v>4</v>
      </c>
      <c r="H290" s="126">
        <v>4516201331</v>
      </c>
      <c r="I290" s="62" t="s">
        <v>4</v>
      </c>
      <c r="J290" s="125">
        <v>4987542990</v>
      </c>
    </row>
    <row r="291" spans="1:10" ht="15" customHeight="1">
      <c r="B291" s="91"/>
      <c r="C291" s="89" t="s">
        <v>474</v>
      </c>
      <c r="D291" s="89"/>
      <c r="E291" s="89"/>
      <c r="F291" s="137"/>
      <c r="G291" s="93" t="s">
        <v>4</v>
      </c>
      <c r="H291" s="92" t="s">
        <v>4</v>
      </c>
      <c r="I291" s="94" t="s">
        <v>4</v>
      </c>
      <c r="J291" s="90" t="s">
        <v>4</v>
      </c>
    </row>
    <row r="292" spans="1:10" ht="15" customHeight="1">
      <c r="B292" s="91"/>
      <c r="C292" s="89" t="s">
        <v>475</v>
      </c>
      <c r="D292" s="89"/>
      <c r="E292" s="89"/>
      <c r="F292" s="137"/>
      <c r="G292" s="93" t="s">
        <v>4</v>
      </c>
      <c r="H292" s="92">
        <v>500000000</v>
      </c>
      <c r="I292" s="94" t="s">
        <v>4</v>
      </c>
      <c r="J292" s="90">
        <v>500000000</v>
      </c>
    </row>
    <row r="293" spans="1:10" ht="15" customHeight="1">
      <c r="A293" s="120"/>
      <c r="B293" s="91"/>
      <c r="C293" s="89" t="s">
        <v>476</v>
      </c>
      <c r="D293" s="89"/>
      <c r="E293" s="89"/>
      <c r="F293" s="137"/>
      <c r="G293" s="93" t="s">
        <v>4</v>
      </c>
      <c r="H293" s="92">
        <v>117045845916</v>
      </c>
      <c r="I293" s="94" t="s">
        <v>4</v>
      </c>
      <c r="J293" s="90">
        <v>126380007257</v>
      </c>
    </row>
    <row r="294" spans="1:10" ht="15" customHeight="1">
      <c r="A294" s="118"/>
      <c r="B294" s="91"/>
      <c r="C294" s="89"/>
      <c r="D294" s="89" t="s">
        <v>477</v>
      </c>
      <c r="E294" s="89"/>
      <c r="F294" s="137"/>
      <c r="G294" s="93">
        <v>2010558085</v>
      </c>
      <c r="H294" s="92" t="s">
        <v>4</v>
      </c>
      <c r="I294" s="94">
        <v>30312846876</v>
      </c>
      <c r="J294" s="90" t="s">
        <v>4</v>
      </c>
    </row>
    <row r="295" spans="1:10" ht="15" customHeight="1">
      <c r="B295" s="91" t="s">
        <v>478</v>
      </c>
      <c r="C295" s="89"/>
      <c r="D295" s="89"/>
      <c r="E295" s="89"/>
      <c r="F295" s="137"/>
      <c r="G295" s="93" t="s">
        <v>4</v>
      </c>
      <c r="H295" s="92">
        <f>SUM(H275,H277,H282,H285,H288)</f>
        <v>322951075308</v>
      </c>
      <c r="I295" s="94" t="s">
        <v>4</v>
      </c>
      <c r="J295" s="90">
        <f>SUM(J275,J277,J282,J285,J288)</f>
        <v>327327458614</v>
      </c>
    </row>
    <row r="296" spans="1:10" ht="15" customHeight="1">
      <c r="B296" s="110" t="s">
        <v>479</v>
      </c>
      <c r="C296" s="111"/>
      <c r="D296" s="111"/>
      <c r="E296" s="111"/>
      <c r="F296" s="139"/>
      <c r="G296" s="114" t="s">
        <v>4</v>
      </c>
      <c r="H296" s="115">
        <f>H273+H295</f>
        <v>2758461911005</v>
      </c>
      <c r="I296" s="112" t="s">
        <v>4</v>
      </c>
      <c r="J296" s="113">
        <f>J273+J295</f>
        <v>2008674589712</v>
      </c>
    </row>
    <row r="297" spans="1:10" ht="15" customHeight="1">
      <c r="B297" s="121"/>
      <c r="C297" s="121"/>
      <c r="D297" s="121"/>
      <c r="E297" s="121"/>
      <c r="F297" s="121"/>
      <c r="G297" s="122"/>
      <c r="H297" s="122">
        <f>H176-H273-H295</f>
        <v>0</v>
      </c>
      <c r="I297" s="122"/>
      <c r="J297" s="122">
        <f>J176-J273-J295</f>
        <v>0</v>
      </c>
    </row>
    <row r="298" spans="1:10" ht="15" customHeight="1"/>
    <row r="299" spans="1:10" ht="15" customHeight="1">
      <c r="H299" s="123"/>
      <c r="J299" s="124"/>
    </row>
    <row r="300" spans="1:10" ht="15" customHeight="1"/>
    <row r="301" spans="1:10" ht="15" customHeight="1"/>
    <row r="302" spans="1:10" ht="15" customHeight="1"/>
    <row r="303" spans="1:10" ht="15" customHeight="1"/>
    <row r="304" spans="1:10" ht="15" customHeight="1"/>
    <row r="305" ht="15" customHeight="1"/>
    <row r="306" ht="15" customHeight="1"/>
    <row r="307" ht="15" customHeight="1"/>
  </sheetData>
  <mergeCells count="8">
    <mergeCell ref="B2:J2"/>
    <mergeCell ref="B5:J5"/>
    <mergeCell ref="B6:J6"/>
    <mergeCell ref="I9:J9"/>
    <mergeCell ref="I10:J10"/>
    <mergeCell ref="B9:F10"/>
    <mergeCell ref="G9:H9"/>
    <mergeCell ref="G10:H10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ignoredErrors>
    <ignoredError sqref="G150:I150 G37 G31:J31 G137:J137 G232:J232 G242:J2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58" t="s">
        <v>0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2:20">
      <c r="T3" s="3"/>
    </row>
    <row r="5" spans="2:20">
      <c r="B5" s="159" t="s">
        <v>541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</row>
    <row r="6" spans="2:20">
      <c r="B6" s="159" t="s">
        <v>542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60" t="s">
        <v>293</v>
      </c>
      <c r="C11" s="161"/>
      <c r="D11" s="161"/>
      <c r="E11" s="161"/>
      <c r="F11" s="161"/>
      <c r="G11" s="161"/>
      <c r="H11" s="162"/>
      <c r="I11" s="154" t="s">
        <v>539</v>
      </c>
      <c r="J11" s="155"/>
      <c r="K11" s="154" t="s">
        <v>512</v>
      </c>
      <c r="L11" s="163" t="s">
        <v>1</v>
      </c>
      <c r="M11" s="154" t="s">
        <v>540</v>
      </c>
      <c r="N11" s="163"/>
      <c r="O11" s="154" t="s">
        <v>512</v>
      </c>
      <c r="P11" s="163" t="s">
        <v>1</v>
      </c>
    </row>
    <row r="12" spans="2:20" ht="14.25" customHeight="1">
      <c r="B12" s="160"/>
      <c r="C12" s="161"/>
      <c r="D12" s="161"/>
      <c r="E12" s="161"/>
      <c r="F12" s="161"/>
      <c r="G12" s="161"/>
      <c r="H12" s="162"/>
      <c r="I12" s="156" t="s">
        <v>2</v>
      </c>
      <c r="J12" s="157"/>
      <c r="K12" s="156" t="s">
        <v>2</v>
      </c>
      <c r="L12" s="164"/>
      <c r="M12" s="156" t="s">
        <v>2</v>
      </c>
      <c r="N12" s="164"/>
      <c r="O12" s="156" t="s">
        <v>2</v>
      </c>
      <c r="P12" s="164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502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502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502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502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502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502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502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502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502</v>
      </c>
      <c r="K29" s="66">
        <v>0</v>
      </c>
      <c r="L29" s="67"/>
      <c r="M29" s="66">
        <v>0</v>
      </c>
      <c r="N29" s="67" t="s">
        <v>502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502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502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502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518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511</v>
      </c>
      <c r="F55" s="11"/>
      <c r="G55" s="11"/>
      <c r="H55" s="12"/>
      <c r="I55" s="64">
        <v>36828904</v>
      </c>
      <c r="J55" s="65" t="s">
        <v>502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515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510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514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517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513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516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502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502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502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519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502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502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502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502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520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522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523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521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524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502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502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502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535</v>
      </c>
      <c r="F120" s="11"/>
      <c r="G120" s="11"/>
      <c r="H120" s="12"/>
      <c r="I120" s="64">
        <v>4283567</v>
      </c>
      <c r="J120" s="65" t="s">
        <v>502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502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502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502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502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502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528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527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526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529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502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525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530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531</v>
      </c>
      <c r="F134" s="11"/>
      <c r="G134" s="11"/>
      <c r="H134" s="12"/>
      <c r="I134" s="64">
        <v>106560000</v>
      </c>
      <c r="J134" s="65" t="s">
        <v>502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532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533</v>
      </c>
      <c r="F136" s="11"/>
      <c r="G136" s="11"/>
      <c r="H136" s="12"/>
      <c r="I136" s="64">
        <v>13503992256</v>
      </c>
      <c r="J136" s="65" t="s">
        <v>502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534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533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502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502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502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536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502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502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502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503</v>
      </c>
      <c r="F170" s="46"/>
      <c r="G170" s="46"/>
      <c r="H170" s="47"/>
      <c r="I170" s="60">
        <v>994000300</v>
      </c>
      <c r="J170" s="61" t="s">
        <v>502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504</v>
      </c>
      <c r="F171" s="46"/>
      <c r="G171" s="46"/>
      <c r="H171" s="47"/>
      <c r="I171" s="60">
        <v>10921608914</v>
      </c>
      <c r="J171" s="61" t="s">
        <v>502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503</v>
      </c>
      <c r="F173" s="46"/>
      <c r="G173" s="46"/>
      <c r="H173" s="47"/>
      <c r="I173" s="60">
        <v>76169580</v>
      </c>
      <c r="J173" s="61" t="s">
        <v>502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504</v>
      </c>
      <c r="F174" s="46"/>
      <c r="G174" s="46"/>
      <c r="H174" s="47"/>
      <c r="I174" s="60">
        <v>704027890</v>
      </c>
      <c r="J174" s="61" t="s">
        <v>502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502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502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502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502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502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502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502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502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502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502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502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502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505</v>
      </c>
      <c r="E187" s="46"/>
      <c r="F187" s="46"/>
      <c r="G187" s="46"/>
      <c r="H187" s="47"/>
      <c r="I187" s="60">
        <v>3220358</v>
      </c>
      <c r="J187" s="61" t="s">
        <v>502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506</v>
      </c>
      <c r="E188" s="46"/>
      <c r="F188" s="46"/>
      <c r="G188" s="46"/>
      <c r="H188" s="47"/>
      <c r="I188" s="60">
        <v>128636304</v>
      </c>
      <c r="J188" s="61" t="s">
        <v>502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502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507</v>
      </c>
      <c r="E190" s="46"/>
      <c r="F190" s="46"/>
      <c r="G190" s="46"/>
      <c r="H190" s="47"/>
      <c r="I190" s="60">
        <v>50208230</v>
      </c>
      <c r="J190" s="61" t="s">
        <v>502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508</v>
      </c>
      <c r="E191" s="46"/>
      <c r="F191" s="46"/>
      <c r="G191" s="46"/>
      <c r="H191" s="47"/>
      <c r="I191" s="60">
        <v>119048360</v>
      </c>
      <c r="J191" s="61" t="s">
        <v>502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509</v>
      </c>
      <c r="E192" s="46"/>
      <c r="F192" s="46"/>
      <c r="G192" s="46"/>
      <c r="H192" s="47"/>
      <c r="I192" s="60">
        <v>87485740</v>
      </c>
      <c r="J192" s="61" t="s">
        <v>502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502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502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502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537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538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482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480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481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483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43"/>
  <sheetViews>
    <sheetView showGridLines="0" zoomScaleNormal="100" workbookViewId="0"/>
  </sheetViews>
  <sheetFormatPr defaultRowHeight="12"/>
  <cols>
    <col min="1" max="1" width="7.875" style="44" bestFit="1" customWidth="1"/>
    <col min="2" max="7" width="2.125" style="44" customWidth="1"/>
    <col min="8" max="8" width="25.375" style="44" customWidth="1"/>
    <col min="9" max="9" width="16" style="43" customWidth="1"/>
    <col min="10" max="10" width="14" style="43" bestFit="1" customWidth="1"/>
    <col min="11" max="12" width="16" style="43" customWidth="1"/>
    <col min="13" max="16384" width="9" style="44"/>
  </cols>
  <sheetData>
    <row r="1" spans="2:12" ht="15" customHeight="1"/>
    <row r="2" spans="2:12" ht="15" customHeight="1">
      <c r="B2" s="165" t="s">
        <v>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2" ht="15" customHeight="1"/>
    <row r="4" spans="2:12" ht="15" customHeight="1"/>
    <row r="5" spans="2:12" ht="15" customHeight="1">
      <c r="B5" s="166" t="s">
        <v>658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2:12" ht="15" customHeight="1">
      <c r="B6" s="166" t="s">
        <v>686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</row>
    <row r="7" spans="2:12" ht="15" customHeight="1"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2:12" s="117" customFormat="1" ht="15" customHeight="1">
      <c r="B8" s="117" t="s">
        <v>290</v>
      </c>
      <c r="J8" s="130"/>
      <c r="L8" s="130" t="s">
        <v>634</v>
      </c>
    </row>
    <row r="9" spans="2:12" ht="15" customHeight="1">
      <c r="B9" s="167" t="s">
        <v>293</v>
      </c>
      <c r="C9" s="168"/>
      <c r="D9" s="168"/>
      <c r="E9" s="168"/>
      <c r="F9" s="168"/>
      <c r="G9" s="168"/>
      <c r="H9" s="169"/>
      <c r="I9" s="170" t="s">
        <v>682</v>
      </c>
      <c r="J9" s="171"/>
      <c r="K9" s="170" t="s">
        <v>683</v>
      </c>
      <c r="L9" s="171"/>
    </row>
    <row r="10" spans="2:12" ht="15" customHeight="1">
      <c r="B10" s="167"/>
      <c r="C10" s="168"/>
      <c r="D10" s="168"/>
      <c r="E10" s="168"/>
      <c r="F10" s="168"/>
      <c r="G10" s="168"/>
      <c r="H10" s="169"/>
      <c r="I10" s="172" t="s">
        <v>2</v>
      </c>
      <c r="J10" s="173"/>
      <c r="K10" s="172" t="s">
        <v>2</v>
      </c>
      <c r="L10" s="173"/>
    </row>
    <row r="11" spans="2:12" s="51" customFormat="1" ht="15" customHeight="1">
      <c r="B11" s="95" t="s">
        <v>3</v>
      </c>
      <c r="C11" s="96"/>
      <c r="D11" s="96"/>
      <c r="E11" s="54"/>
      <c r="F11" s="54"/>
      <c r="G11" s="54"/>
      <c r="H11" s="55"/>
      <c r="I11" s="101"/>
      <c r="J11" s="102">
        <f>SUM(J12,J22,J29,J34,J39,J41,J44)</f>
        <v>116321201064</v>
      </c>
      <c r="K11" s="101"/>
      <c r="L11" s="102">
        <f>SUM(L12,L22,L29,L34,L39,L41,L44)</f>
        <v>135648038665</v>
      </c>
    </row>
    <row r="12" spans="2:12" ht="15" customHeight="1">
      <c r="B12" s="97"/>
      <c r="C12" s="98" t="s">
        <v>5</v>
      </c>
      <c r="D12" s="98"/>
      <c r="E12" s="46"/>
      <c r="F12" s="46"/>
      <c r="G12" s="46"/>
      <c r="H12" s="47"/>
      <c r="I12" s="62"/>
      <c r="J12" s="63">
        <f>SUM(I13:I21)</f>
        <v>12324743347</v>
      </c>
      <c r="K12" s="62"/>
      <c r="L12" s="63">
        <f>SUM(K13:K20)</f>
        <v>15756601216</v>
      </c>
    </row>
    <row r="13" spans="2:12" ht="15" customHeight="1">
      <c r="B13" s="97"/>
      <c r="C13" s="98"/>
      <c r="D13" s="98" t="s">
        <v>570</v>
      </c>
      <c r="E13" s="46"/>
      <c r="F13" s="46"/>
      <c r="G13" s="46"/>
      <c r="H13" s="47"/>
      <c r="I13" s="62">
        <v>9089493317</v>
      </c>
      <c r="J13" s="63" t="s">
        <v>4</v>
      </c>
      <c r="K13" s="62">
        <v>11332583067</v>
      </c>
      <c r="L13" s="63" t="s">
        <v>4</v>
      </c>
    </row>
    <row r="14" spans="2:12" ht="15" customHeight="1">
      <c r="B14" s="97"/>
      <c r="C14" s="98"/>
      <c r="D14" s="98" t="s">
        <v>34</v>
      </c>
      <c r="E14" s="46"/>
      <c r="F14" s="46"/>
      <c r="G14" s="46"/>
      <c r="H14" s="47"/>
      <c r="I14" s="62">
        <v>2111723000</v>
      </c>
      <c r="J14" s="63" t="s">
        <v>4</v>
      </c>
      <c r="K14" s="62">
        <v>2245493404</v>
      </c>
      <c r="L14" s="63" t="s">
        <v>4</v>
      </c>
    </row>
    <row r="15" spans="2:12" ht="15" customHeight="1">
      <c r="B15" s="97"/>
      <c r="C15" s="98"/>
      <c r="D15" s="98" t="s">
        <v>40</v>
      </c>
      <c r="E15" s="46"/>
      <c r="F15" s="46"/>
      <c r="G15" s="46"/>
      <c r="H15" s="47"/>
      <c r="I15" s="62">
        <v>51000000</v>
      </c>
      <c r="J15" s="63" t="s">
        <v>4</v>
      </c>
      <c r="K15" s="62">
        <v>1000000</v>
      </c>
      <c r="L15" s="63" t="s">
        <v>4</v>
      </c>
    </row>
    <row r="16" spans="2:12" ht="15" customHeight="1">
      <c r="B16" s="97"/>
      <c r="C16" s="98"/>
      <c r="D16" s="98" t="s">
        <v>41</v>
      </c>
      <c r="E16" s="46"/>
      <c r="F16" s="46"/>
      <c r="G16" s="46"/>
      <c r="H16" s="47"/>
      <c r="I16" s="62">
        <v>327709076</v>
      </c>
      <c r="J16" s="63" t="s">
        <v>4</v>
      </c>
      <c r="K16" s="62">
        <v>245088504</v>
      </c>
      <c r="L16" s="63" t="s">
        <v>4</v>
      </c>
    </row>
    <row r="17" spans="1:12" ht="15" customHeight="1">
      <c r="B17" s="97"/>
      <c r="C17" s="98"/>
      <c r="D17" s="98" t="s">
        <v>44</v>
      </c>
      <c r="E17" s="46"/>
      <c r="F17" s="46"/>
      <c r="G17" s="46"/>
      <c r="H17" s="47"/>
      <c r="I17" s="62">
        <v>7448380</v>
      </c>
      <c r="J17" s="63" t="s">
        <v>4</v>
      </c>
      <c r="K17" s="62">
        <v>11624610</v>
      </c>
      <c r="L17" s="63" t="s">
        <v>4</v>
      </c>
    </row>
    <row r="18" spans="1:12" ht="15" customHeight="1">
      <c r="B18" s="97"/>
      <c r="C18" s="98"/>
      <c r="D18" s="98" t="s">
        <v>46</v>
      </c>
      <c r="E18" s="46"/>
      <c r="F18" s="46"/>
      <c r="G18" s="46"/>
      <c r="H18" s="47"/>
      <c r="I18" s="62">
        <v>545000000</v>
      </c>
      <c r="J18" s="63" t="s">
        <v>4</v>
      </c>
      <c r="K18" s="62">
        <v>1782000000</v>
      </c>
      <c r="L18" s="63" t="s">
        <v>4</v>
      </c>
    </row>
    <row r="19" spans="1:12" ht="15" customHeight="1">
      <c r="B19" s="97"/>
      <c r="C19" s="98"/>
      <c r="D19" s="98" t="s">
        <v>48</v>
      </c>
      <c r="E19" s="46"/>
      <c r="F19" s="46"/>
      <c r="G19" s="46"/>
      <c r="H19" s="47"/>
      <c r="I19" s="62">
        <v>972000</v>
      </c>
      <c r="J19" s="63" t="s">
        <v>4</v>
      </c>
      <c r="K19" s="62">
        <v>43000000</v>
      </c>
      <c r="L19" s="63" t="s">
        <v>4</v>
      </c>
    </row>
    <row r="20" spans="1:12" ht="15" customHeight="1">
      <c r="B20" s="97"/>
      <c r="C20" s="98"/>
      <c r="D20" s="98" t="s">
        <v>632</v>
      </c>
      <c r="E20" s="46"/>
      <c r="F20" s="46"/>
      <c r="G20" s="46"/>
      <c r="H20" s="47"/>
      <c r="I20" s="62"/>
      <c r="J20" s="63" t="s">
        <v>4</v>
      </c>
      <c r="K20" s="62">
        <v>95811631</v>
      </c>
      <c r="L20" s="63" t="s">
        <v>4</v>
      </c>
    </row>
    <row r="21" spans="1:12" ht="15" customHeight="1">
      <c r="B21" s="97"/>
      <c r="C21" s="98"/>
      <c r="D21" s="98" t="s">
        <v>631</v>
      </c>
      <c r="E21" s="46"/>
      <c r="F21" s="46"/>
      <c r="G21" s="46"/>
      <c r="H21" s="47"/>
      <c r="I21" s="62">
        <v>191397574</v>
      </c>
      <c r="J21" s="63" t="s">
        <v>4</v>
      </c>
      <c r="K21" s="62">
        <v>95811631</v>
      </c>
      <c r="L21" s="63" t="s">
        <v>4</v>
      </c>
    </row>
    <row r="22" spans="1:12" ht="15" customHeight="1">
      <c r="B22" s="97"/>
      <c r="C22" s="98" t="s">
        <v>625</v>
      </c>
      <c r="D22" s="98"/>
      <c r="E22" s="46"/>
      <c r="F22" s="46"/>
      <c r="G22" s="46"/>
      <c r="H22" s="47"/>
      <c r="I22" s="62"/>
      <c r="J22" s="63">
        <f>SUM(I23:I28)</f>
        <v>17514194938</v>
      </c>
      <c r="K22" s="62"/>
      <c r="L22" s="63">
        <f>SUM(K23:K28)</f>
        <v>23732171833</v>
      </c>
    </row>
    <row r="23" spans="1:12" ht="15" customHeight="1">
      <c r="B23" s="97"/>
      <c r="C23" s="98"/>
      <c r="D23" s="98" t="s">
        <v>69</v>
      </c>
      <c r="E23" s="46"/>
      <c r="F23" s="46"/>
      <c r="G23" s="46"/>
      <c r="H23" s="47"/>
      <c r="I23" s="62">
        <v>13168195432</v>
      </c>
      <c r="J23" s="63"/>
      <c r="K23" s="62">
        <v>12470206249</v>
      </c>
      <c r="L23" s="63"/>
    </row>
    <row r="24" spans="1:12" ht="15" customHeight="1">
      <c r="B24" s="97"/>
      <c r="C24" s="98"/>
      <c r="D24" s="98" t="s">
        <v>81</v>
      </c>
      <c r="E24" s="46"/>
      <c r="F24" s="46"/>
      <c r="G24" s="46"/>
      <c r="H24" s="47"/>
      <c r="I24" s="62">
        <v>1729640272</v>
      </c>
      <c r="J24" s="63" t="s">
        <v>4</v>
      </c>
      <c r="K24" s="62">
        <v>1504088490</v>
      </c>
      <c r="L24" s="63" t="s">
        <v>4</v>
      </c>
    </row>
    <row r="25" spans="1:12" ht="15" customHeight="1">
      <c r="B25" s="97"/>
      <c r="C25" s="98"/>
      <c r="D25" s="98" t="s">
        <v>87</v>
      </c>
      <c r="E25" s="46"/>
      <c r="F25" s="46"/>
      <c r="G25" s="46"/>
      <c r="H25" s="47"/>
      <c r="I25" s="62">
        <v>283627493</v>
      </c>
      <c r="J25" s="63" t="s">
        <v>4</v>
      </c>
      <c r="K25" s="62">
        <v>766032175</v>
      </c>
      <c r="L25" s="63" t="s">
        <v>4</v>
      </c>
    </row>
    <row r="26" spans="1:12" ht="15" customHeight="1">
      <c r="B26" s="97"/>
      <c r="C26" s="98"/>
      <c r="D26" s="98" t="s">
        <v>659</v>
      </c>
      <c r="E26" s="46"/>
      <c r="F26" s="46"/>
      <c r="G26" s="46"/>
      <c r="H26" s="47"/>
      <c r="I26" s="62">
        <v>0</v>
      </c>
      <c r="J26" s="63" t="s">
        <v>4</v>
      </c>
      <c r="K26" s="62">
        <v>6639723702</v>
      </c>
      <c r="L26" s="63" t="s">
        <v>4</v>
      </c>
    </row>
    <row r="27" spans="1:12" ht="15" customHeight="1">
      <c r="B27" s="97"/>
      <c r="C27" s="98"/>
      <c r="D27" s="98" t="s">
        <v>580</v>
      </c>
      <c r="E27" s="46"/>
      <c r="F27" s="46"/>
      <c r="G27" s="46"/>
      <c r="H27" s="47"/>
      <c r="I27" s="62">
        <v>0</v>
      </c>
      <c r="J27" s="63"/>
      <c r="K27" s="62">
        <v>0</v>
      </c>
      <c r="L27" s="63"/>
    </row>
    <row r="28" spans="1:12" ht="15" customHeight="1">
      <c r="B28" s="97"/>
      <c r="C28" s="98"/>
      <c r="D28" s="98" t="s">
        <v>594</v>
      </c>
      <c r="E28" s="46"/>
      <c r="F28" s="46"/>
      <c r="G28" s="46"/>
      <c r="H28" s="47"/>
      <c r="I28" s="62">
        <v>2332731741</v>
      </c>
      <c r="J28" s="63"/>
      <c r="K28" s="62">
        <v>2352121217</v>
      </c>
      <c r="L28" s="63"/>
    </row>
    <row r="29" spans="1:12" ht="15" customHeight="1">
      <c r="B29" s="97"/>
      <c r="C29" s="98" t="s">
        <v>628</v>
      </c>
      <c r="D29" s="98"/>
      <c r="E29" s="46"/>
      <c r="F29" s="46"/>
      <c r="G29" s="46"/>
      <c r="H29" s="47"/>
      <c r="I29" s="62"/>
      <c r="J29" s="63">
        <f>SUM(I30:I33)</f>
        <v>71237702834</v>
      </c>
      <c r="K29" s="62"/>
      <c r="L29" s="63">
        <f>SUM(K30:K33)</f>
        <v>81983141306</v>
      </c>
    </row>
    <row r="30" spans="1:12" ht="15" customHeight="1">
      <c r="A30" s="119"/>
      <c r="B30" s="97"/>
      <c r="C30" s="98"/>
      <c r="D30" s="98" t="s">
        <v>649</v>
      </c>
      <c r="E30" s="46"/>
      <c r="F30" s="46"/>
      <c r="G30" s="46"/>
      <c r="H30" s="47"/>
      <c r="I30" s="62">
        <v>70300498092</v>
      </c>
      <c r="J30" s="63" t="s">
        <v>4</v>
      </c>
      <c r="K30" s="62">
        <v>81398137060</v>
      </c>
      <c r="L30" s="63" t="s">
        <v>4</v>
      </c>
    </row>
    <row r="31" spans="1:12" ht="15" customHeight="1">
      <c r="A31" s="119"/>
      <c r="B31" s="97"/>
      <c r="C31" s="98"/>
      <c r="D31" s="98" t="s">
        <v>650</v>
      </c>
      <c r="E31" s="46"/>
      <c r="F31" s="46"/>
      <c r="G31" s="46"/>
      <c r="H31" s="47"/>
      <c r="I31" s="62">
        <v>855923425</v>
      </c>
      <c r="J31" s="63"/>
      <c r="K31" s="62"/>
      <c r="L31" s="63"/>
    </row>
    <row r="32" spans="1:12" ht="15" customHeight="1">
      <c r="A32" s="119"/>
      <c r="B32" s="97"/>
      <c r="C32" s="98"/>
      <c r="D32" s="98" t="s">
        <v>651</v>
      </c>
      <c r="E32" s="46"/>
      <c r="F32" s="46"/>
      <c r="G32" s="46"/>
      <c r="H32" s="47"/>
      <c r="I32" s="62">
        <v>81281317</v>
      </c>
      <c r="J32" s="63" t="s">
        <v>4</v>
      </c>
      <c r="K32" s="62">
        <v>585004246</v>
      </c>
      <c r="L32" s="63" t="s">
        <v>4</v>
      </c>
    </row>
    <row r="33" spans="1:12" ht="15" customHeight="1">
      <c r="A33" s="119"/>
      <c r="B33" s="97"/>
      <c r="C33" s="98"/>
      <c r="D33" s="98" t="s">
        <v>652</v>
      </c>
      <c r="E33" s="46"/>
      <c r="F33" s="46"/>
      <c r="G33" s="46"/>
      <c r="H33" s="47"/>
      <c r="I33" s="62"/>
      <c r="J33" s="63"/>
      <c r="K33" s="62"/>
      <c r="L33" s="63"/>
    </row>
    <row r="34" spans="1:12" ht="15" customHeight="1">
      <c r="B34" s="97"/>
      <c r="C34" s="98" t="s">
        <v>103</v>
      </c>
      <c r="D34" s="98"/>
      <c r="E34" s="46"/>
      <c r="F34" s="46"/>
      <c r="G34" s="46"/>
      <c r="H34" s="47"/>
      <c r="I34" s="62"/>
      <c r="J34" s="63">
        <f>SUM(I35:I38)</f>
        <v>14505379565</v>
      </c>
      <c r="K34" s="62"/>
      <c r="L34" s="63">
        <f>SUM(K35:K38)</f>
        <v>13747732118</v>
      </c>
    </row>
    <row r="35" spans="1:12" ht="15" customHeight="1">
      <c r="B35" s="97"/>
      <c r="C35" s="98"/>
      <c r="D35" s="98" t="s">
        <v>104</v>
      </c>
      <c r="E35" s="46"/>
      <c r="F35" s="46"/>
      <c r="G35" s="46"/>
      <c r="H35" s="47"/>
      <c r="I35" s="62">
        <v>998192229</v>
      </c>
      <c r="J35" s="63" t="s">
        <v>4</v>
      </c>
      <c r="K35" s="62">
        <v>924533340</v>
      </c>
      <c r="L35" s="63" t="s">
        <v>4</v>
      </c>
    </row>
    <row r="36" spans="1:12" ht="15" customHeight="1">
      <c r="B36" s="97"/>
      <c r="C36" s="98"/>
      <c r="D36" s="98" t="s">
        <v>108</v>
      </c>
      <c r="E36" s="46"/>
      <c r="F36" s="46"/>
      <c r="G36" s="46"/>
      <c r="H36" s="47"/>
      <c r="I36" s="62">
        <v>7534442659</v>
      </c>
      <c r="J36" s="63" t="s">
        <v>4</v>
      </c>
      <c r="K36" s="62">
        <v>6400661464</v>
      </c>
      <c r="L36" s="63" t="s">
        <v>4</v>
      </c>
    </row>
    <row r="37" spans="1:12" ht="15" customHeight="1">
      <c r="A37" s="118"/>
      <c r="B37" s="97"/>
      <c r="C37" s="98"/>
      <c r="D37" s="98" t="s">
        <v>111</v>
      </c>
      <c r="E37" s="46"/>
      <c r="F37" s="46"/>
      <c r="G37" s="46"/>
      <c r="H37" s="47"/>
      <c r="I37" s="62">
        <v>5255893637</v>
      </c>
      <c r="J37" s="63" t="s">
        <v>4</v>
      </c>
      <c r="K37" s="62">
        <v>6110447036</v>
      </c>
      <c r="L37" s="63" t="s">
        <v>4</v>
      </c>
    </row>
    <row r="38" spans="1:12" ht="15" customHeight="1">
      <c r="B38" s="97"/>
      <c r="C38" s="98"/>
      <c r="D38" s="98" t="s">
        <v>119</v>
      </c>
      <c r="E38" s="46"/>
      <c r="F38" s="46"/>
      <c r="G38" s="46"/>
      <c r="H38" s="47"/>
      <c r="I38" s="62">
        <v>716851040</v>
      </c>
      <c r="J38" s="63" t="s">
        <v>4</v>
      </c>
      <c r="K38" s="62">
        <v>312090278</v>
      </c>
      <c r="L38" s="63" t="s">
        <v>4</v>
      </c>
    </row>
    <row r="39" spans="1:12" ht="15" customHeight="1">
      <c r="B39" s="97"/>
      <c r="C39" s="98" t="s">
        <v>596</v>
      </c>
      <c r="D39" s="98"/>
      <c r="E39" s="46"/>
      <c r="F39" s="46"/>
      <c r="G39" s="46"/>
      <c r="H39" s="47"/>
      <c r="I39" s="62"/>
      <c r="J39" s="63">
        <f>SUM(I40)</f>
        <v>0</v>
      </c>
      <c r="K39" s="62"/>
      <c r="L39" s="63">
        <f>SUM(K40)</f>
        <v>0</v>
      </c>
    </row>
    <row r="40" spans="1:12" ht="15" customHeight="1">
      <c r="B40" s="97"/>
      <c r="C40" s="98"/>
      <c r="D40" s="98" t="s">
        <v>633</v>
      </c>
      <c r="E40" s="46"/>
      <c r="F40" s="46"/>
      <c r="G40" s="46"/>
      <c r="H40" s="47"/>
      <c r="I40" s="62">
        <v>0</v>
      </c>
      <c r="J40" s="63" t="s">
        <v>4</v>
      </c>
      <c r="K40" s="62">
        <v>0</v>
      </c>
      <c r="L40" s="63" t="s">
        <v>4</v>
      </c>
    </row>
    <row r="41" spans="1:12" ht="15" customHeight="1">
      <c r="B41" s="97"/>
      <c r="C41" s="98" t="s">
        <v>595</v>
      </c>
      <c r="D41" s="98"/>
      <c r="E41" s="46"/>
      <c r="F41" s="46"/>
      <c r="G41" s="46"/>
      <c r="H41" s="47"/>
      <c r="I41" s="62"/>
      <c r="J41" s="63">
        <f>SUM(I42:I43)</f>
        <v>431220670</v>
      </c>
      <c r="K41" s="62"/>
      <c r="L41" s="63">
        <f>SUM(K42:K43)</f>
        <v>347048703</v>
      </c>
    </row>
    <row r="42" spans="1:12" ht="15" customHeight="1">
      <c r="B42" s="97"/>
      <c r="C42" s="98"/>
      <c r="D42" s="98" t="s">
        <v>127</v>
      </c>
      <c r="E42" s="46"/>
      <c r="F42" s="46"/>
      <c r="G42" s="46"/>
      <c r="H42" s="47"/>
      <c r="I42" s="62">
        <v>6484164</v>
      </c>
      <c r="J42" s="63" t="s">
        <v>4</v>
      </c>
      <c r="K42" s="62">
        <v>3700892</v>
      </c>
      <c r="L42" s="63" t="s">
        <v>4</v>
      </c>
    </row>
    <row r="43" spans="1:12" ht="15" customHeight="1">
      <c r="B43" s="97"/>
      <c r="C43" s="98"/>
      <c r="D43" s="98" t="s">
        <v>128</v>
      </c>
      <c r="E43" s="46"/>
      <c r="F43" s="46"/>
      <c r="G43" s="46"/>
      <c r="H43" s="47"/>
      <c r="I43" s="62">
        <v>424736506</v>
      </c>
      <c r="J43" s="63" t="s">
        <v>4</v>
      </c>
      <c r="K43" s="62">
        <v>343347811</v>
      </c>
      <c r="L43" s="63" t="s">
        <v>4</v>
      </c>
    </row>
    <row r="44" spans="1:12" ht="15" customHeight="1">
      <c r="B44" s="99"/>
      <c r="C44" s="100" t="s">
        <v>129</v>
      </c>
      <c r="D44" s="100"/>
      <c r="E44" s="46"/>
      <c r="F44" s="46"/>
      <c r="G44" s="46"/>
      <c r="H44" s="47"/>
      <c r="I44" s="62"/>
      <c r="J44" s="63">
        <f>SUM(I45:I47)</f>
        <v>307959710</v>
      </c>
      <c r="K44" s="62"/>
      <c r="L44" s="63">
        <f>SUM(K45:K47)</f>
        <v>81343489</v>
      </c>
    </row>
    <row r="45" spans="1:12" ht="15" customHeight="1">
      <c r="B45" s="99"/>
      <c r="C45" s="100"/>
      <c r="D45" s="100" t="s">
        <v>125</v>
      </c>
      <c r="E45" s="46"/>
      <c r="F45" s="46"/>
      <c r="G45" s="46"/>
      <c r="H45" s="47"/>
      <c r="I45" s="62">
        <v>5173651</v>
      </c>
      <c r="J45" s="63" t="s">
        <v>4</v>
      </c>
      <c r="K45" s="62">
        <v>19036200</v>
      </c>
      <c r="L45" s="63" t="s">
        <v>4</v>
      </c>
    </row>
    <row r="46" spans="1:12" ht="15" customHeight="1">
      <c r="B46" s="99"/>
      <c r="C46" s="100"/>
      <c r="D46" s="100" t="s">
        <v>131</v>
      </c>
      <c r="E46" s="46"/>
      <c r="F46" s="46"/>
      <c r="G46" s="46"/>
      <c r="H46" s="47"/>
      <c r="I46" s="62">
        <v>143478409</v>
      </c>
      <c r="J46" s="63" t="s">
        <v>4</v>
      </c>
      <c r="K46" s="62">
        <v>62307289</v>
      </c>
      <c r="L46" s="63" t="s">
        <v>4</v>
      </c>
    </row>
    <row r="47" spans="1:12" ht="15" customHeight="1">
      <c r="B47" s="99"/>
      <c r="C47" s="100"/>
      <c r="D47" s="100" t="s">
        <v>599</v>
      </c>
      <c r="E47" s="46"/>
      <c r="F47" s="46"/>
      <c r="G47" s="46"/>
      <c r="H47" s="47"/>
      <c r="I47" s="62">
        <v>159307650</v>
      </c>
      <c r="J47" s="63"/>
      <c r="K47" s="62">
        <v>0</v>
      </c>
      <c r="L47" s="63"/>
    </row>
    <row r="48" spans="1:12" ht="15" customHeight="1">
      <c r="B48" s="99" t="s">
        <v>571</v>
      </c>
      <c r="C48" s="100"/>
      <c r="D48" s="100"/>
      <c r="E48" s="46"/>
      <c r="F48" s="46"/>
      <c r="G48" s="46"/>
      <c r="H48" s="47"/>
      <c r="I48" s="62"/>
      <c r="J48" s="63">
        <f>SUM(J49,J55,J62,J67,J71,J74,J77,J101)</f>
        <v>113590435868</v>
      </c>
      <c r="K48" s="62"/>
      <c r="L48" s="63">
        <f>SUM(L49,L55,L62,L67,L71,L74,L77,L101)</f>
        <v>125632298376</v>
      </c>
    </row>
    <row r="49" spans="1:12" ht="15" customHeight="1">
      <c r="B49" s="99"/>
      <c r="C49" s="100" t="s">
        <v>132</v>
      </c>
      <c r="D49" s="100"/>
      <c r="E49" s="46"/>
      <c r="F49" s="46"/>
      <c r="G49" s="46"/>
      <c r="H49" s="47"/>
      <c r="I49" s="62"/>
      <c r="J49" s="63">
        <f>SUM(I50:I54)</f>
        <v>3948434105</v>
      </c>
      <c r="K49" s="62"/>
      <c r="L49" s="63">
        <f>SUM(K50:K54)</f>
        <v>4423519088</v>
      </c>
    </row>
    <row r="50" spans="1:12" ht="15" customHeight="1">
      <c r="B50" s="99"/>
      <c r="C50" s="100"/>
      <c r="D50" s="100" t="s">
        <v>133</v>
      </c>
      <c r="E50" s="46"/>
      <c r="F50" s="46"/>
      <c r="G50" s="46"/>
      <c r="H50" s="47"/>
      <c r="I50" s="62">
        <v>3797196894</v>
      </c>
      <c r="J50" s="63" t="s">
        <v>4</v>
      </c>
      <c r="K50" s="62">
        <v>4113234241</v>
      </c>
      <c r="L50" s="63" t="s">
        <v>4</v>
      </c>
    </row>
    <row r="51" spans="1:12" ht="15" customHeight="1">
      <c r="B51" s="99"/>
      <c r="C51" s="100"/>
      <c r="D51" s="100" t="s">
        <v>169</v>
      </c>
      <c r="E51" s="46"/>
      <c r="F51" s="46"/>
      <c r="G51" s="46"/>
      <c r="H51" s="47"/>
      <c r="I51" s="62">
        <v>828336</v>
      </c>
      <c r="J51" s="63" t="s">
        <v>4</v>
      </c>
      <c r="K51" s="62">
        <v>32294193</v>
      </c>
      <c r="L51" s="63" t="s">
        <v>4</v>
      </c>
    </row>
    <row r="52" spans="1:12" ht="15" customHeight="1">
      <c r="B52" s="99"/>
      <c r="C52" s="100"/>
      <c r="D52" s="100" t="s">
        <v>581</v>
      </c>
      <c r="E52" s="46"/>
      <c r="F52" s="46"/>
      <c r="G52" s="46"/>
      <c r="H52" s="47"/>
      <c r="I52" s="62">
        <v>0</v>
      </c>
      <c r="J52" s="63"/>
      <c r="K52" s="62">
        <v>0</v>
      </c>
      <c r="L52" s="63"/>
    </row>
    <row r="53" spans="1:12" ht="15" customHeight="1">
      <c r="B53" s="99"/>
      <c r="C53" s="100"/>
      <c r="D53" s="100" t="s">
        <v>582</v>
      </c>
      <c r="E53" s="46"/>
      <c r="F53" s="46"/>
      <c r="G53" s="46"/>
      <c r="H53" s="47"/>
      <c r="I53" s="62">
        <v>2504766</v>
      </c>
      <c r="J53" s="63" t="s">
        <v>4</v>
      </c>
      <c r="K53" s="62">
        <v>3901775</v>
      </c>
      <c r="L53" s="63" t="s">
        <v>4</v>
      </c>
    </row>
    <row r="54" spans="1:12" ht="15" customHeight="1">
      <c r="B54" s="99"/>
      <c r="C54" s="100"/>
      <c r="D54" s="100" t="s">
        <v>583</v>
      </c>
      <c r="E54" s="46"/>
      <c r="F54" s="46"/>
      <c r="G54" s="46"/>
      <c r="H54" s="47"/>
      <c r="I54" s="62">
        <v>147904109</v>
      </c>
      <c r="J54" s="63" t="s">
        <v>4</v>
      </c>
      <c r="K54" s="62">
        <v>274088879</v>
      </c>
      <c r="L54" s="63" t="s">
        <v>4</v>
      </c>
    </row>
    <row r="55" spans="1:12" ht="15" customHeight="1">
      <c r="B55" s="99"/>
      <c r="C55" s="100" t="s">
        <v>626</v>
      </c>
      <c r="D55" s="100"/>
      <c r="E55" s="46"/>
      <c r="F55" s="46"/>
      <c r="G55" s="46"/>
      <c r="H55" s="47"/>
      <c r="I55" s="62"/>
      <c r="J55" s="63">
        <f>SUM(I56:I61)</f>
        <v>13764900087</v>
      </c>
      <c r="K55" s="62"/>
      <c r="L55" s="63">
        <f>SUM(K56:K61)</f>
        <v>18503264126</v>
      </c>
    </row>
    <row r="56" spans="1:12" ht="15" customHeight="1">
      <c r="B56" s="99"/>
      <c r="C56" s="100"/>
      <c r="D56" s="100" t="s">
        <v>173</v>
      </c>
      <c r="E56" s="46"/>
      <c r="F56" s="46"/>
      <c r="G56" s="46"/>
      <c r="H56" s="47"/>
      <c r="I56" s="62">
        <v>11118195215</v>
      </c>
      <c r="J56" s="63" t="s">
        <v>4</v>
      </c>
      <c r="K56" s="62">
        <v>8527765005</v>
      </c>
      <c r="L56" s="63" t="s">
        <v>4</v>
      </c>
    </row>
    <row r="57" spans="1:12" ht="15" customHeight="1">
      <c r="B57" s="99"/>
      <c r="C57" s="100"/>
      <c r="D57" s="100" t="s">
        <v>185</v>
      </c>
      <c r="E57" s="46"/>
      <c r="F57" s="46"/>
      <c r="G57" s="46"/>
      <c r="H57" s="47"/>
      <c r="I57" s="62">
        <v>2637400572</v>
      </c>
      <c r="J57" s="63" t="s">
        <v>4</v>
      </c>
      <c r="K57" s="62">
        <v>3412521097</v>
      </c>
      <c r="L57" s="63" t="s">
        <v>4</v>
      </c>
    </row>
    <row r="58" spans="1:12" ht="15" customHeight="1">
      <c r="B58" s="99"/>
      <c r="C58" s="100"/>
      <c r="D58" s="100" t="s">
        <v>191</v>
      </c>
      <c r="E58" s="46"/>
      <c r="F58" s="46"/>
      <c r="G58" s="46"/>
      <c r="H58" s="47"/>
      <c r="I58" s="62">
        <v>9304300</v>
      </c>
      <c r="J58" s="63" t="s">
        <v>4</v>
      </c>
      <c r="K58" s="62">
        <v>93242222</v>
      </c>
      <c r="L58" s="63" t="s">
        <v>4</v>
      </c>
    </row>
    <row r="59" spans="1:12" ht="15" customHeight="1">
      <c r="B59" s="99"/>
      <c r="C59" s="100"/>
      <c r="D59" s="100" t="s">
        <v>193</v>
      </c>
      <c r="E59" s="46"/>
      <c r="F59" s="46"/>
      <c r="G59" s="46"/>
      <c r="H59" s="47"/>
      <c r="I59" s="62">
        <v>0</v>
      </c>
      <c r="J59" s="63" t="s">
        <v>4</v>
      </c>
      <c r="K59" s="62">
        <v>6469735802</v>
      </c>
      <c r="L59" s="63" t="s">
        <v>4</v>
      </c>
    </row>
    <row r="60" spans="1:12" ht="15" customHeight="1">
      <c r="B60" s="99"/>
      <c r="C60" s="100"/>
      <c r="D60" s="100" t="s">
        <v>195</v>
      </c>
      <c r="E60" s="46"/>
      <c r="F60" s="46"/>
      <c r="G60" s="46"/>
      <c r="H60" s="47"/>
      <c r="I60" s="62">
        <v>0</v>
      </c>
      <c r="J60" s="63" t="s">
        <v>4</v>
      </c>
      <c r="K60" s="62">
        <v>0</v>
      </c>
      <c r="L60" s="63" t="s">
        <v>4</v>
      </c>
    </row>
    <row r="61" spans="1:12" ht="15" customHeight="1">
      <c r="B61" s="99"/>
      <c r="C61" s="100"/>
      <c r="D61" s="100" t="s">
        <v>657</v>
      </c>
      <c r="E61" s="46"/>
      <c r="F61" s="46"/>
      <c r="G61" s="46"/>
      <c r="H61" s="47"/>
      <c r="I61" s="62"/>
      <c r="J61" s="63"/>
      <c r="K61" s="62"/>
      <c r="L61" s="63"/>
    </row>
    <row r="62" spans="1:12" ht="15" customHeight="1">
      <c r="B62" s="99"/>
      <c r="C62" s="100" t="s">
        <v>627</v>
      </c>
      <c r="D62" s="100"/>
      <c r="E62" s="46"/>
      <c r="F62" s="46"/>
      <c r="G62" s="46"/>
      <c r="H62" s="47"/>
      <c r="I62" s="62"/>
      <c r="J62" s="63">
        <f>SUM(I63:I66)</f>
        <v>69097236277</v>
      </c>
      <c r="K62" s="62"/>
      <c r="L62" s="63">
        <f>SUM(K63:K66)</f>
        <v>77664849565</v>
      </c>
    </row>
    <row r="63" spans="1:12" ht="15" customHeight="1">
      <c r="A63" s="119"/>
      <c r="B63" s="99"/>
      <c r="C63" s="100"/>
      <c r="D63" s="100" t="s">
        <v>653</v>
      </c>
      <c r="E63" s="46"/>
      <c r="F63" s="46"/>
      <c r="G63" s="46"/>
      <c r="H63" s="47"/>
      <c r="I63" s="62">
        <v>66749978888</v>
      </c>
      <c r="J63" s="63"/>
      <c r="K63" s="62">
        <v>77643030167</v>
      </c>
      <c r="L63" s="63" t="s">
        <v>4</v>
      </c>
    </row>
    <row r="64" spans="1:12" ht="15" customHeight="1">
      <c r="A64" s="119"/>
      <c r="B64" s="99"/>
      <c r="C64" s="100"/>
      <c r="D64" s="100" t="s">
        <v>654</v>
      </c>
      <c r="E64" s="46"/>
      <c r="F64" s="46"/>
      <c r="G64" s="46"/>
      <c r="H64" s="47"/>
      <c r="I64" s="62">
        <v>839257510</v>
      </c>
      <c r="J64" s="63"/>
      <c r="K64" s="62"/>
      <c r="L64" s="63"/>
    </row>
    <row r="65" spans="1:12" ht="15" customHeight="1">
      <c r="A65" s="119"/>
      <c r="B65" s="99"/>
      <c r="C65" s="100"/>
      <c r="D65" s="100" t="s">
        <v>655</v>
      </c>
      <c r="E65" s="46"/>
      <c r="F65" s="46"/>
      <c r="G65" s="46"/>
      <c r="H65" s="47"/>
      <c r="I65" s="62">
        <v>594620425</v>
      </c>
      <c r="J65" s="63"/>
      <c r="K65" s="62">
        <v>21819398</v>
      </c>
      <c r="L65" s="63" t="s">
        <v>4</v>
      </c>
    </row>
    <row r="66" spans="1:12" ht="15" customHeight="1">
      <c r="A66" s="119"/>
      <c r="B66" s="99"/>
      <c r="C66" s="100"/>
      <c r="D66" s="100" t="s">
        <v>656</v>
      </c>
      <c r="E66" s="46"/>
      <c r="F66" s="46"/>
      <c r="G66" s="46"/>
      <c r="H66" s="47"/>
      <c r="I66" s="62">
        <v>913379454</v>
      </c>
      <c r="J66" s="63"/>
      <c r="K66" s="62"/>
      <c r="L66" s="63"/>
    </row>
    <row r="67" spans="1:12" ht="15" customHeight="1">
      <c r="B67" s="99"/>
      <c r="C67" s="100" t="s">
        <v>209</v>
      </c>
      <c r="D67" s="100"/>
      <c r="E67" s="46"/>
      <c r="F67" s="46"/>
      <c r="G67" s="46"/>
      <c r="H67" s="47"/>
      <c r="I67" s="62"/>
      <c r="J67" s="63">
        <f>SUM(I68:I70)</f>
        <v>7913304967</v>
      </c>
      <c r="K67" s="62"/>
      <c r="L67" s="63">
        <f>SUM(K68:K70)</f>
        <v>6885843944</v>
      </c>
    </row>
    <row r="68" spans="1:12" ht="15" customHeight="1">
      <c r="B68" s="99"/>
      <c r="C68" s="100"/>
      <c r="D68" s="100" t="s">
        <v>210</v>
      </c>
      <c r="E68" s="46"/>
      <c r="F68" s="46"/>
      <c r="G68" s="46"/>
      <c r="H68" s="47"/>
      <c r="I68" s="62">
        <v>652226087</v>
      </c>
      <c r="J68" s="63" t="s">
        <v>4</v>
      </c>
      <c r="K68" s="62">
        <v>583948315</v>
      </c>
      <c r="L68" s="63" t="s">
        <v>4</v>
      </c>
    </row>
    <row r="69" spans="1:12" ht="15" customHeight="1">
      <c r="B69" s="99"/>
      <c r="C69" s="100"/>
      <c r="D69" s="100" t="s">
        <v>213</v>
      </c>
      <c r="E69" s="46"/>
      <c r="F69" s="46"/>
      <c r="G69" s="46"/>
      <c r="H69" s="47"/>
      <c r="I69" s="62">
        <v>7231682561</v>
      </c>
      <c r="J69" s="63" t="s">
        <v>4</v>
      </c>
      <c r="K69" s="62">
        <v>6247286310</v>
      </c>
      <c r="L69" s="63" t="s">
        <v>4</v>
      </c>
    </row>
    <row r="70" spans="1:12" ht="15" customHeight="1">
      <c r="B70" s="99"/>
      <c r="C70" s="100"/>
      <c r="D70" s="100" t="s">
        <v>225</v>
      </c>
      <c r="E70" s="46"/>
      <c r="F70" s="46"/>
      <c r="G70" s="46"/>
      <c r="H70" s="47"/>
      <c r="I70" s="62">
        <v>29396319</v>
      </c>
      <c r="J70" s="63" t="s">
        <v>4</v>
      </c>
      <c r="K70" s="62">
        <v>54609319</v>
      </c>
      <c r="L70" s="63" t="s">
        <v>4</v>
      </c>
    </row>
    <row r="71" spans="1:12" ht="15" customHeight="1">
      <c r="B71" s="99"/>
      <c r="C71" s="100" t="s">
        <v>629</v>
      </c>
      <c r="D71" s="100"/>
      <c r="E71" s="46"/>
      <c r="F71" s="46"/>
      <c r="G71" s="46"/>
      <c r="H71" s="47"/>
      <c r="I71" s="62"/>
      <c r="J71" s="63">
        <f>SUM(I72:I73)</f>
        <v>511054944</v>
      </c>
      <c r="K71" s="62"/>
      <c r="L71" s="63">
        <f>SUM(K72:K73)</f>
        <v>900984803</v>
      </c>
    </row>
    <row r="72" spans="1:12" ht="15" customHeight="1">
      <c r="B72" s="99"/>
      <c r="C72" s="100"/>
      <c r="D72" s="100" t="s">
        <v>597</v>
      </c>
      <c r="E72" s="46"/>
      <c r="F72" s="46"/>
      <c r="G72" s="46"/>
      <c r="H72" s="47"/>
      <c r="I72" s="62">
        <v>0</v>
      </c>
      <c r="J72" s="63" t="s">
        <v>4</v>
      </c>
      <c r="K72" s="62">
        <v>0</v>
      </c>
      <c r="L72" s="63" t="s">
        <v>4</v>
      </c>
    </row>
    <row r="73" spans="1:12" ht="15" customHeight="1">
      <c r="B73" s="99"/>
      <c r="C73" s="100"/>
      <c r="D73" s="100" t="s">
        <v>598</v>
      </c>
      <c r="E73" s="46"/>
      <c r="F73" s="46"/>
      <c r="G73" s="46"/>
      <c r="H73" s="47"/>
      <c r="I73" s="62">
        <v>511054944</v>
      </c>
      <c r="J73" s="63" t="s">
        <v>4</v>
      </c>
      <c r="K73" s="62">
        <v>900984803</v>
      </c>
      <c r="L73" s="63" t="s">
        <v>4</v>
      </c>
    </row>
    <row r="74" spans="1:12" ht="15" customHeight="1">
      <c r="B74" s="99"/>
      <c r="C74" s="100" t="s">
        <v>230</v>
      </c>
      <c r="D74" s="100"/>
      <c r="E74" s="46"/>
      <c r="F74" s="46"/>
      <c r="G74" s="46"/>
      <c r="H74" s="47"/>
      <c r="I74" s="62"/>
      <c r="J74" s="63">
        <f>SUM(I75:I76)</f>
        <v>291951900</v>
      </c>
      <c r="K74" s="62"/>
      <c r="L74" s="63">
        <f>SUM(K75:K76)</f>
        <v>490301236</v>
      </c>
    </row>
    <row r="75" spans="1:12" ht="15" customHeight="1">
      <c r="B75" s="99"/>
      <c r="C75" s="100"/>
      <c r="D75" s="100" t="s">
        <v>231</v>
      </c>
      <c r="E75" s="46"/>
      <c r="F75" s="46"/>
      <c r="G75" s="46"/>
      <c r="H75" s="47"/>
      <c r="I75" s="62">
        <v>1255960</v>
      </c>
      <c r="J75" s="63" t="s">
        <v>4</v>
      </c>
      <c r="K75" s="62">
        <v>17481830</v>
      </c>
      <c r="L75" s="63" t="s">
        <v>4</v>
      </c>
    </row>
    <row r="76" spans="1:12" ht="15" customHeight="1">
      <c r="B76" s="99"/>
      <c r="C76" s="100"/>
      <c r="D76" s="100" t="s">
        <v>232</v>
      </c>
      <c r="E76" s="46"/>
      <c r="F76" s="46"/>
      <c r="G76" s="46"/>
      <c r="H76" s="47"/>
      <c r="I76" s="62">
        <v>290695940</v>
      </c>
      <c r="J76" s="63" t="s">
        <v>4</v>
      </c>
      <c r="K76" s="62">
        <v>472819406</v>
      </c>
      <c r="L76" s="63" t="s">
        <v>4</v>
      </c>
    </row>
    <row r="77" spans="1:12" ht="15" customHeight="1">
      <c r="B77" s="99"/>
      <c r="C77" s="100" t="s">
        <v>233</v>
      </c>
      <c r="D77" s="100"/>
      <c r="E77" s="46"/>
      <c r="F77" s="46"/>
      <c r="G77" s="46"/>
      <c r="H77" s="47"/>
      <c r="I77" s="62"/>
      <c r="J77" s="63">
        <f>SUM(I78:I100)</f>
        <v>18063553588</v>
      </c>
      <c r="K77" s="62"/>
      <c r="L77" s="63">
        <f>SUM(K78:K100)</f>
        <v>16763535614</v>
      </c>
    </row>
    <row r="78" spans="1:12" ht="15" customHeight="1">
      <c r="B78" s="99"/>
      <c r="C78" s="100"/>
      <c r="D78" s="100" t="s">
        <v>234</v>
      </c>
      <c r="E78" s="46"/>
      <c r="F78" s="46"/>
      <c r="G78" s="46"/>
      <c r="H78" s="47"/>
      <c r="I78" s="62">
        <v>5561877835</v>
      </c>
      <c r="J78" s="63" t="s">
        <v>4</v>
      </c>
      <c r="K78" s="62">
        <v>6407422147</v>
      </c>
      <c r="L78" s="63" t="s">
        <v>4</v>
      </c>
    </row>
    <row r="79" spans="1:12" ht="15" customHeight="1">
      <c r="B79" s="99"/>
      <c r="C79" s="100"/>
      <c r="D79" s="100" t="s">
        <v>243</v>
      </c>
      <c r="E79" s="46"/>
      <c r="F79" s="46"/>
      <c r="G79" s="46"/>
      <c r="H79" s="47"/>
      <c r="I79" s="62">
        <v>572376688</v>
      </c>
      <c r="J79" s="63" t="s">
        <v>4</v>
      </c>
      <c r="K79" s="62">
        <v>365354270</v>
      </c>
      <c r="L79" s="63" t="s">
        <v>4</v>
      </c>
    </row>
    <row r="80" spans="1:12" ht="15" customHeight="1">
      <c r="B80" s="99"/>
      <c r="C80" s="100"/>
      <c r="D80" s="100" t="s">
        <v>248</v>
      </c>
      <c r="E80" s="46"/>
      <c r="F80" s="46"/>
      <c r="G80" s="46"/>
      <c r="H80" s="47"/>
      <c r="I80" s="62">
        <v>1768611945</v>
      </c>
      <c r="J80" s="63" t="s">
        <v>4</v>
      </c>
      <c r="K80" s="62">
        <v>1551703039</v>
      </c>
      <c r="L80" s="63" t="s">
        <v>4</v>
      </c>
    </row>
    <row r="81" spans="2:12" ht="15" customHeight="1">
      <c r="B81" s="99"/>
      <c r="C81" s="100"/>
      <c r="D81" s="100" t="s">
        <v>249</v>
      </c>
      <c r="E81" s="46"/>
      <c r="F81" s="46"/>
      <c r="G81" s="46"/>
      <c r="H81" s="47"/>
      <c r="I81" s="62">
        <v>2739700688</v>
      </c>
      <c r="J81" s="63" t="s">
        <v>4</v>
      </c>
      <c r="K81" s="62">
        <v>2065057693</v>
      </c>
      <c r="L81" s="63" t="s">
        <v>4</v>
      </c>
    </row>
    <row r="82" spans="2:12" ht="15" customHeight="1">
      <c r="B82" s="99"/>
      <c r="C82" s="100"/>
      <c r="D82" s="100" t="s">
        <v>250</v>
      </c>
      <c r="E82" s="46"/>
      <c r="F82" s="46"/>
      <c r="G82" s="46"/>
      <c r="H82" s="47"/>
      <c r="I82" s="62">
        <v>1334397961</v>
      </c>
      <c r="J82" s="63" t="s">
        <v>4</v>
      </c>
      <c r="K82" s="62">
        <v>1211442855</v>
      </c>
      <c r="L82" s="63" t="s">
        <v>4</v>
      </c>
    </row>
    <row r="83" spans="2:12" ht="15" customHeight="1">
      <c r="B83" s="99"/>
      <c r="C83" s="100"/>
      <c r="D83" s="100" t="s">
        <v>251</v>
      </c>
      <c r="E83" s="46"/>
      <c r="F83" s="46"/>
      <c r="G83" s="46"/>
      <c r="H83" s="47"/>
      <c r="I83" s="62">
        <v>743442934</v>
      </c>
      <c r="J83" s="63" t="s">
        <v>4</v>
      </c>
      <c r="K83" s="62">
        <v>905118763</v>
      </c>
      <c r="L83" s="63" t="s">
        <v>4</v>
      </c>
    </row>
    <row r="84" spans="2:12" ht="15" customHeight="1">
      <c r="B84" s="99"/>
      <c r="C84" s="100"/>
      <c r="D84" s="100" t="s">
        <v>252</v>
      </c>
      <c r="E84" s="46"/>
      <c r="F84" s="46"/>
      <c r="G84" s="46"/>
      <c r="H84" s="47"/>
      <c r="I84" s="62">
        <v>400907896</v>
      </c>
      <c r="J84" s="63" t="s">
        <v>4</v>
      </c>
      <c r="K84" s="62">
        <v>394812374</v>
      </c>
      <c r="L84" s="63" t="s">
        <v>4</v>
      </c>
    </row>
    <row r="85" spans="2:12" ht="15" customHeight="1">
      <c r="B85" s="99"/>
      <c r="C85" s="100"/>
      <c r="D85" s="100" t="s">
        <v>253</v>
      </c>
      <c r="E85" s="46"/>
      <c r="F85" s="46"/>
      <c r="G85" s="46"/>
      <c r="H85" s="47"/>
      <c r="I85" s="62">
        <v>1421907568</v>
      </c>
      <c r="J85" s="63" t="s">
        <v>4</v>
      </c>
      <c r="K85" s="62">
        <v>568129060</v>
      </c>
      <c r="L85" s="63" t="s">
        <v>4</v>
      </c>
    </row>
    <row r="86" spans="2:12" ht="15" customHeight="1">
      <c r="B86" s="99"/>
      <c r="C86" s="100"/>
      <c r="D86" s="100" t="s">
        <v>254</v>
      </c>
      <c r="E86" s="46"/>
      <c r="F86" s="46"/>
      <c r="G86" s="46"/>
      <c r="H86" s="47"/>
      <c r="I86" s="62">
        <v>592059577</v>
      </c>
      <c r="J86" s="63" t="s">
        <v>4</v>
      </c>
      <c r="K86" s="62">
        <v>514094974</v>
      </c>
      <c r="L86" s="63" t="s">
        <v>4</v>
      </c>
    </row>
    <row r="87" spans="2:12" ht="15" customHeight="1">
      <c r="B87" s="99"/>
      <c r="C87" s="100"/>
      <c r="D87" s="100" t="s">
        <v>255</v>
      </c>
      <c r="E87" s="46"/>
      <c r="F87" s="46"/>
      <c r="G87" s="46"/>
      <c r="H87" s="47"/>
      <c r="I87" s="62">
        <v>33534058</v>
      </c>
      <c r="J87" s="63" t="s">
        <v>4</v>
      </c>
      <c r="K87" s="62">
        <v>8140000</v>
      </c>
      <c r="L87" s="63" t="s">
        <v>4</v>
      </c>
    </row>
    <row r="88" spans="2:12" ht="15" customHeight="1">
      <c r="B88" s="99"/>
      <c r="C88" s="100"/>
      <c r="D88" s="100" t="s">
        <v>256</v>
      </c>
      <c r="E88" s="46"/>
      <c r="F88" s="46"/>
      <c r="G88" s="46"/>
      <c r="H88" s="47"/>
      <c r="I88" s="62">
        <v>35289175</v>
      </c>
      <c r="J88" s="63" t="s">
        <v>4</v>
      </c>
      <c r="K88" s="62">
        <v>31819310</v>
      </c>
      <c r="L88" s="63" t="s">
        <v>4</v>
      </c>
    </row>
    <row r="89" spans="2:12" ht="15" customHeight="1">
      <c r="B89" s="99"/>
      <c r="C89" s="100"/>
      <c r="D89" s="100" t="s">
        <v>257</v>
      </c>
      <c r="E89" s="46"/>
      <c r="F89" s="46"/>
      <c r="G89" s="46"/>
      <c r="H89" s="47"/>
      <c r="I89" s="62">
        <v>559258873</v>
      </c>
      <c r="J89" s="63" t="s">
        <v>4</v>
      </c>
      <c r="K89" s="62">
        <v>598292745</v>
      </c>
      <c r="L89" s="63" t="s">
        <v>4</v>
      </c>
    </row>
    <row r="90" spans="2:12" ht="15" customHeight="1">
      <c r="B90" s="99"/>
      <c r="C90" s="100"/>
      <c r="D90" s="100" t="s">
        <v>258</v>
      </c>
      <c r="E90" s="46"/>
      <c r="F90" s="46"/>
      <c r="G90" s="46"/>
      <c r="H90" s="47"/>
      <c r="I90" s="62">
        <v>1713102800</v>
      </c>
      <c r="J90" s="63" t="s">
        <v>4</v>
      </c>
      <c r="K90" s="62">
        <v>1490794348</v>
      </c>
      <c r="L90" s="63" t="s">
        <v>4</v>
      </c>
    </row>
    <row r="91" spans="2:12" ht="15" customHeight="1">
      <c r="B91" s="99"/>
      <c r="C91" s="100"/>
      <c r="D91" s="100" t="s">
        <v>259</v>
      </c>
      <c r="E91" s="46"/>
      <c r="F91" s="46"/>
      <c r="G91" s="46"/>
      <c r="H91" s="47"/>
      <c r="I91" s="62">
        <v>19387000</v>
      </c>
      <c r="J91" s="63" t="s">
        <v>4</v>
      </c>
      <c r="K91" s="62">
        <v>28743000</v>
      </c>
      <c r="L91" s="63" t="s">
        <v>4</v>
      </c>
    </row>
    <row r="92" spans="2:12" ht="15" customHeight="1">
      <c r="B92" s="99"/>
      <c r="C92" s="100"/>
      <c r="D92" s="100" t="s">
        <v>260</v>
      </c>
      <c r="E92" s="46"/>
      <c r="F92" s="46"/>
      <c r="G92" s="46"/>
      <c r="H92" s="47"/>
      <c r="I92" s="62">
        <v>48105530</v>
      </c>
      <c r="J92" s="63" t="s">
        <v>4</v>
      </c>
      <c r="K92" s="62">
        <v>38025650</v>
      </c>
      <c r="L92" s="63" t="s">
        <v>4</v>
      </c>
    </row>
    <row r="93" spans="2:12" ht="15" customHeight="1">
      <c r="B93" s="99"/>
      <c r="C93" s="100"/>
      <c r="D93" s="100" t="s">
        <v>261</v>
      </c>
      <c r="E93" s="46"/>
      <c r="F93" s="46"/>
      <c r="G93" s="46"/>
      <c r="H93" s="47"/>
      <c r="I93" s="62">
        <v>4181640</v>
      </c>
      <c r="J93" s="63" t="s">
        <v>4</v>
      </c>
      <c r="K93" s="62">
        <v>2712358</v>
      </c>
      <c r="L93" s="63" t="s">
        <v>4</v>
      </c>
    </row>
    <row r="94" spans="2:12" ht="15" customHeight="1">
      <c r="B94" s="99"/>
      <c r="C94" s="100"/>
      <c r="D94" s="100" t="s">
        <v>262</v>
      </c>
      <c r="E94" s="46"/>
      <c r="F94" s="46"/>
      <c r="G94" s="46"/>
      <c r="H94" s="47"/>
      <c r="I94" s="62">
        <v>78667329</v>
      </c>
      <c r="J94" s="63" t="s">
        <v>4</v>
      </c>
      <c r="K94" s="62">
        <v>56171972</v>
      </c>
      <c r="L94" s="63" t="s">
        <v>4</v>
      </c>
    </row>
    <row r="95" spans="2:12" ht="15" customHeight="1">
      <c r="B95" s="99"/>
      <c r="C95" s="100"/>
      <c r="D95" s="100" t="s">
        <v>263</v>
      </c>
      <c r="E95" s="46"/>
      <c r="F95" s="46"/>
      <c r="G95" s="46"/>
      <c r="H95" s="47"/>
      <c r="I95" s="62">
        <v>46645700</v>
      </c>
      <c r="J95" s="63" t="s">
        <v>4</v>
      </c>
      <c r="K95" s="62">
        <v>65337790</v>
      </c>
      <c r="L95" s="63" t="s">
        <v>4</v>
      </c>
    </row>
    <row r="96" spans="2:12" ht="15" customHeight="1">
      <c r="B96" s="99"/>
      <c r="C96" s="100"/>
      <c r="D96" s="100" t="s">
        <v>264</v>
      </c>
      <c r="E96" s="46"/>
      <c r="F96" s="46"/>
      <c r="G96" s="46"/>
      <c r="H96" s="47"/>
      <c r="I96" s="62">
        <v>46630173</v>
      </c>
      <c r="J96" s="63" t="s">
        <v>4</v>
      </c>
      <c r="K96" s="62">
        <v>21838758</v>
      </c>
      <c r="L96" s="63" t="s">
        <v>4</v>
      </c>
    </row>
    <row r="97" spans="2:12" ht="15" customHeight="1">
      <c r="B97" s="99"/>
      <c r="C97" s="100"/>
      <c r="D97" s="100" t="s">
        <v>265</v>
      </c>
      <c r="E97" s="46"/>
      <c r="F97" s="46"/>
      <c r="G97" s="46"/>
      <c r="H97" s="47"/>
      <c r="I97" s="62">
        <v>46266294</v>
      </c>
      <c r="J97" s="63" t="s">
        <v>4</v>
      </c>
      <c r="K97" s="62">
        <v>66572678</v>
      </c>
      <c r="L97" s="63" t="s">
        <v>4</v>
      </c>
    </row>
    <row r="98" spans="2:12" ht="15" customHeight="1">
      <c r="B98" s="99"/>
      <c r="C98" s="100"/>
      <c r="D98" s="100" t="s">
        <v>266</v>
      </c>
      <c r="E98" s="46"/>
      <c r="F98" s="46"/>
      <c r="G98" s="46"/>
      <c r="H98" s="47"/>
      <c r="I98" s="62">
        <v>92982750</v>
      </c>
      <c r="J98" s="63" t="s">
        <v>4</v>
      </c>
      <c r="K98" s="62">
        <v>182801001</v>
      </c>
      <c r="L98" s="63" t="s">
        <v>4</v>
      </c>
    </row>
    <row r="99" spans="2:12" ht="15" customHeight="1">
      <c r="B99" s="99"/>
      <c r="C99" s="100"/>
      <c r="D99" s="100" t="s">
        <v>267</v>
      </c>
      <c r="E99" s="46"/>
      <c r="F99" s="46"/>
      <c r="G99" s="46"/>
      <c r="H99" s="47"/>
      <c r="I99" s="62">
        <v>30599900</v>
      </c>
      <c r="J99" s="63" t="s">
        <v>4</v>
      </c>
      <c r="K99" s="62">
        <v>43642040</v>
      </c>
      <c r="L99" s="63" t="s">
        <v>4</v>
      </c>
    </row>
    <row r="100" spans="2:12" ht="15" customHeight="1">
      <c r="B100" s="99"/>
      <c r="C100" s="100"/>
      <c r="D100" s="100" t="s">
        <v>268</v>
      </c>
      <c r="E100" s="46"/>
      <c r="F100" s="46"/>
      <c r="G100" s="46"/>
      <c r="H100" s="47"/>
      <c r="I100" s="62">
        <v>173619274</v>
      </c>
      <c r="J100" s="63" t="s">
        <v>4</v>
      </c>
      <c r="K100" s="62">
        <v>145508789</v>
      </c>
      <c r="L100" s="63" t="s">
        <v>4</v>
      </c>
    </row>
    <row r="101" spans="2:12" ht="15" customHeight="1">
      <c r="B101" s="99"/>
      <c r="C101" s="100" t="s">
        <v>630</v>
      </c>
      <c r="D101" s="100"/>
      <c r="E101" s="46"/>
      <c r="F101" s="46"/>
      <c r="G101" s="46"/>
      <c r="H101" s="47"/>
      <c r="I101" s="62"/>
      <c r="J101" s="63">
        <f>SUM(I102:I103)</f>
        <v>0</v>
      </c>
      <c r="K101" s="62"/>
      <c r="L101" s="63">
        <f>SUM(K102:K103)</f>
        <v>0</v>
      </c>
    </row>
    <row r="102" spans="2:12" ht="15" customHeight="1">
      <c r="B102" s="99"/>
      <c r="C102" s="100"/>
      <c r="D102" s="100" t="s">
        <v>584</v>
      </c>
      <c r="E102" s="46"/>
      <c r="F102" s="46"/>
      <c r="G102" s="46"/>
      <c r="H102" s="47"/>
      <c r="I102" s="62">
        <v>0</v>
      </c>
      <c r="J102" s="63"/>
      <c r="K102" s="62">
        <v>0</v>
      </c>
      <c r="L102" s="63"/>
    </row>
    <row r="103" spans="2:12" ht="15" customHeight="1">
      <c r="B103" s="99"/>
      <c r="C103" s="100"/>
      <c r="D103" s="100" t="s">
        <v>660</v>
      </c>
      <c r="E103" s="46"/>
      <c r="F103" s="46"/>
      <c r="G103" s="46"/>
      <c r="H103" s="47"/>
      <c r="I103" s="62"/>
      <c r="J103" s="63"/>
      <c r="K103" s="62"/>
      <c r="L103" s="63"/>
    </row>
    <row r="104" spans="2:12" ht="15" customHeight="1">
      <c r="B104" s="99" t="s">
        <v>269</v>
      </c>
      <c r="C104" s="100"/>
      <c r="D104" s="100"/>
      <c r="E104" s="46"/>
      <c r="F104" s="46"/>
      <c r="G104" s="46"/>
      <c r="H104" s="47"/>
      <c r="I104" s="62"/>
      <c r="J104" s="63">
        <f>J11-J48</f>
        <v>2730765196</v>
      </c>
      <c r="K104" s="62"/>
      <c r="L104" s="63">
        <f>L11-L48</f>
        <v>10015740289</v>
      </c>
    </row>
    <row r="105" spans="2:12" ht="15" customHeight="1">
      <c r="B105" s="99" t="s">
        <v>270</v>
      </c>
      <c r="C105" s="100"/>
      <c r="D105" s="100"/>
      <c r="E105" s="46"/>
      <c r="F105" s="46"/>
      <c r="G105" s="46"/>
      <c r="H105" s="47"/>
      <c r="I105" s="62"/>
      <c r="J105" s="63">
        <f>SUM(J106,J108,J110)</f>
        <v>148846127</v>
      </c>
      <c r="K105" s="62"/>
      <c r="L105" s="63">
        <f>SUM(L106,L108,L110)</f>
        <v>9379199</v>
      </c>
    </row>
    <row r="106" spans="2:12" ht="15" customHeight="1">
      <c r="B106" s="99"/>
      <c r="C106" s="100" t="s">
        <v>271</v>
      </c>
      <c r="D106" s="100"/>
      <c r="E106" s="46"/>
      <c r="F106" s="46"/>
      <c r="G106" s="46"/>
      <c r="H106" s="47"/>
      <c r="I106" s="62"/>
      <c r="J106" s="63">
        <f>I107</f>
        <v>13998000</v>
      </c>
      <c r="K106" s="62"/>
      <c r="L106" s="63">
        <f>K107</f>
        <v>0</v>
      </c>
    </row>
    <row r="107" spans="2:12" ht="15" customHeight="1">
      <c r="B107" s="99"/>
      <c r="C107" s="100"/>
      <c r="D107" s="100" t="s">
        <v>272</v>
      </c>
      <c r="E107" s="46"/>
      <c r="F107" s="46"/>
      <c r="G107" s="46"/>
      <c r="H107" s="47"/>
      <c r="I107" s="62">
        <v>13998000</v>
      </c>
      <c r="J107" s="63" t="s">
        <v>4</v>
      </c>
      <c r="K107" s="62">
        <v>0</v>
      </c>
      <c r="L107" s="63" t="s">
        <v>4</v>
      </c>
    </row>
    <row r="108" spans="2:12" ht="15" customHeight="1">
      <c r="B108" s="99"/>
      <c r="C108" s="100" t="s">
        <v>662</v>
      </c>
      <c r="D108" s="100"/>
      <c r="E108" s="46"/>
      <c r="F108" s="46"/>
      <c r="G108" s="46"/>
      <c r="H108" s="47"/>
      <c r="I108" s="62"/>
      <c r="J108" s="63">
        <f>I109</f>
        <v>0</v>
      </c>
      <c r="K108" s="62"/>
      <c r="L108" s="63">
        <f>K109</f>
        <v>0</v>
      </c>
    </row>
    <row r="109" spans="2:12" ht="15" customHeight="1">
      <c r="B109" s="99"/>
      <c r="C109" s="100"/>
      <c r="D109" s="100" t="s">
        <v>663</v>
      </c>
      <c r="E109" s="46"/>
      <c r="F109" s="46"/>
      <c r="G109" s="46"/>
      <c r="H109" s="47"/>
      <c r="I109" s="62"/>
      <c r="J109" s="63"/>
      <c r="K109" s="62"/>
      <c r="L109" s="63"/>
    </row>
    <row r="110" spans="2:12" ht="15" customHeight="1">
      <c r="B110" s="99"/>
      <c r="C110" s="100" t="s">
        <v>661</v>
      </c>
      <c r="D110" s="100"/>
      <c r="E110" s="46"/>
      <c r="F110" s="46"/>
      <c r="G110" s="46"/>
      <c r="H110" s="47"/>
      <c r="I110" s="62"/>
      <c r="J110" s="63">
        <f>I111</f>
        <v>134848127</v>
      </c>
      <c r="K110" s="62"/>
      <c r="L110" s="63">
        <f>K111</f>
        <v>9379199</v>
      </c>
    </row>
    <row r="111" spans="2:12" ht="15" customHeight="1">
      <c r="B111" s="99"/>
      <c r="C111" s="100"/>
      <c r="D111" s="100" t="s">
        <v>274</v>
      </c>
      <c r="E111" s="46"/>
      <c r="F111" s="46"/>
      <c r="G111" s="46"/>
      <c r="H111" s="47"/>
      <c r="I111" s="62">
        <v>134848127</v>
      </c>
      <c r="J111" s="63" t="s">
        <v>4</v>
      </c>
      <c r="K111" s="62">
        <v>9379199</v>
      </c>
      <c r="L111" s="63" t="s">
        <v>4</v>
      </c>
    </row>
    <row r="112" spans="2:12" ht="15" customHeight="1">
      <c r="B112" s="99" t="s">
        <v>275</v>
      </c>
      <c r="C112" s="100"/>
      <c r="D112" s="100"/>
      <c r="E112" s="46"/>
      <c r="F112" s="46"/>
      <c r="G112" s="46"/>
      <c r="H112" s="47"/>
      <c r="I112" s="62"/>
      <c r="J112" s="63">
        <f>SUM(J113,J115,J117)</f>
        <v>151438962</v>
      </c>
      <c r="K112" s="62"/>
      <c r="L112" s="63">
        <f>SUM(L113,L115,L117)</f>
        <v>6344406</v>
      </c>
    </row>
    <row r="113" spans="1:12" ht="15" customHeight="1">
      <c r="B113" s="99"/>
      <c r="C113" s="100" t="s">
        <v>276</v>
      </c>
      <c r="D113" s="100"/>
      <c r="E113" s="46"/>
      <c r="F113" s="46"/>
      <c r="G113" s="46"/>
      <c r="H113" s="47"/>
      <c r="I113" s="62"/>
      <c r="J113" s="63">
        <f>I114</f>
        <v>0</v>
      </c>
      <c r="K113" s="62"/>
      <c r="L113" s="63">
        <f>K114</f>
        <v>10000</v>
      </c>
    </row>
    <row r="114" spans="1:12" ht="15" customHeight="1">
      <c r="B114" s="99"/>
      <c r="C114" s="100"/>
      <c r="D114" s="100" t="s">
        <v>277</v>
      </c>
      <c r="E114" s="46"/>
      <c r="F114" s="46"/>
      <c r="G114" s="46"/>
      <c r="H114" s="47"/>
      <c r="I114" s="62"/>
      <c r="J114" s="63" t="s">
        <v>4</v>
      </c>
      <c r="K114" s="62">
        <v>10000</v>
      </c>
      <c r="L114" s="63" t="s">
        <v>4</v>
      </c>
    </row>
    <row r="115" spans="1:12" s="51" customFormat="1" ht="15" customHeight="1">
      <c r="B115" s="99"/>
      <c r="C115" s="100" t="s">
        <v>585</v>
      </c>
      <c r="D115" s="100"/>
      <c r="E115" s="46"/>
      <c r="F115" s="46"/>
      <c r="G115" s="46"/>
      <c r="H115" s="47"/>
      <c r="I115" s="62"/>
      <c r="J115" s="63">
        <f>I116</f>
        <v>144854000</v>
      </c>
      <c r="K115" s="62"/>
      <c r="L115" s="63">
        <f>K116</f>
        <v>0</v>
      </c>
    </row>
    <row r="116" spans="1:12" ht="15" customHeight="1">
      <c r="B116" s="99"/>
      <c r="C116" s="100"/>
      <c r="D116" s="100" t="s">
        <v>586</v>
      </c>
      <c r="E116" s="49"/>
      <c r="F116" s="49"/>
      <c r="G116" s="49"/>
      <c r="H116" s="50"/>
      <c r="I116" s="62">
        <v>144854000</v>
      </c>
      <c r="J116" s="63" t="s">
        <v>4</v>
      </c>
      <c r="K116" s="62"/>
      <c r="L116" s="63" t="s">
        <v>4</v>
      </c>
    </row>
    <row r="117" spans="1:12" ht="15" customHeight="1">
      <c r="B117" s="99"/>
      <c r="C117" s="100" t="s">
        <v>587</v>
      </c>
      <c r="D117" s="100"/>
      <c r="E117" s="46"/>
      <c r="F117" s="46"/>
      <c r="G117" s="46"/>
      <c r="H117" s="47"/>
      <c r="I117" s="62"/>
      <c r="J117" s="63">
        <f>SUM(I118:I119)</f>
        <v>6584962</v>
      </c>
      <c r="K117" s="62"/>
      <c r="L117" s="63">
        <f>SUM(K118:K119)</f>
        <v>6334406</v>
      </c>
    </row>
    <row r="118" spans="1:12" ht="15" customHeight="1">
      <c r="B118" s="99"/>
      <c r="C118" s="100"/>
      <c r="D118" s="100" t="s">
        <v>588</v>
      </c>
      <c r="E118" s="46"/>
      <c r="F118" s="46"/>
      <c r="G118" s="46"/>
      <c r="H118" s="47"/>
      <c r="I118" s="62">
        <v>4180000</v>
      </c>
      <c r="J118" s="63"/>
      <c r="K118" s="62">
        <v>0</v>
      </c>
      <c r="L118" s="63"/>
    </row>
    <row r="119" spans="1:12" ht="15" customHeight="1">
      <c r="B119" s="99"/>
      <c r="C119" s="100"/>
      <c r="D119" s="100" t="s">
        <v>589</v>
      </c>
      <c r="E119" s="46"/>
      <c r="F119" s="46"/>
      <c r="G119" s="46"/>
      <c r="H119" s="47"/>
      <c r="I119" s="62">
        <v>2404962</v>
      </c>
      <c r="J119" s="63" t="s">
        <v>4</v>
      </c>
      <c r="K119" s="62">
        <v>6334406</v>
      </c>
      <c r="L119" s="63" t="s">
        <v>4</v>
      </c>
    </row>
    <row r="120" spans="1:12" ht="15" customHeight="1">
      <c r="B120" s="99" t="s">
        <v>590</v>
      </c>
      <c r="C120" s="100"/>
      <c r="D120" s="100"/>
      <c r="E120" s="46"/>
      <c r="F120" s="46"/>
      <c r="G120" s="46"/>
      <c r="H120" s="47"/>
      <c r="I120" s="62"/>
      <c r="J120" s="63">
        <f>J104+J105-J112</f>
        <v>2728172361</v>
      </c>
      <c r="K120" s="62"/>
      <c r="L120" s="63">
        <f>L104+L105-L112</f>
        <v>10018775082</v>
      </c>
    </row>
    <row r="121" spans="1:12" ht="15" customHeight="1">
      <c r="B121" s="99" t="s">
        <v>591</v>
      </c>
      <c r="C121" s="100"/>
      <c r="D121" s="100"/>
      <c r="E121" s="46"/>
      <c r="F121" s="46"/>
      <c r="G121" s="46"/>
      <c r="H121" s="47"/>
      <c r="I121" s="62"/>
      <c r="J121" s="63">
        <f>SUM(I122)</f>
        <v>717614276</v>
      </c>
      <c r="K121" s="62"/>
      <c r="L121" s="63">
        <f>SUM(K122)</f>
        <v>2459575508</v>
      </c>
    </row>
    <row r="122" spans="1:12" ht="15" customHeight="1">
      <c r="A122" s="120"/>
      <c r="B122" s="99"/>
      <c r="C122" s="100" t="s">
        <v>282</v>
      </c>
      <c r="D122" s="100"/>
      <c r="E122" s="46"/>
      <c r="F122" s="46"/>
      <c r="G122" s="46"/>
      <c r="H122" s="47"/>
      <c r="I122" s="62">
        <v>717614276</v>
      </c>
      <c r="J122" s="63"/>
      <c r="K122" s="62">
        <v>2459575508</v>
      </c>
      <c r="L122" s="63"/>
    </row>
    <row r="123" spans="1:12" ht="15" customHeight="1">
      <c r="B123" s="99" t="s">
        <v>592</v>
      </c>
      <c r="C123" s="100"/>
      <c r="D123" s="100"/>
      <c r="E123" s="46"/>
      <c r="F123" s="46"/>
      <c r="G123" s="46"/>
      <c r="H123" s="47"/>
      <c r="I123" s="62"/>
      <c r="J123" s="63">
        <f>J120-J121</f>
        <v>2010558085</v>
      </c>
      <c r="K123" s="62"/>
      <c r="L123" s="63">
        <f>L120-L121</f>
        <v>7559199574</v>
      </c>
    </row>
    <row r="124" spans="1:12" ht="15" customHeight="1">
      <c r="B124" s="99" t="s">
        <v>678</v>
      </c>
      <c r="C124" s="100"/>
      <c r="D124" s="100"/>
      <c r="E124" s="46"/>
      <c r="F124" s="46"/>
      <c r="G124" s="46"/>
      <c r="H124" s="47"/>
      <c r="I124" s="62"/>
      <c r="J124" s="63">
        <f>SUM(I125:I126)</f>
        <v>-66233929</v>
      </c>
      <c r="K124" s="62"/>
      <c r="L124" s="63">
        <f>SUM(K125:K126)</f>
        <v>30343469</v>
      </c>
    </row>
    <row r="125" spans="1:12" ht="15" customHeight="1">
      <c r="B125" s="99"/>
      <c r="C125" s="100" t="s">
        <v>593</v>
      </c>
      <c r="D125" s="100"/>
      <c r="E125" s="46"/>
      <c r="F125" s="46"/>
      <c r="G125" s="46"/>
      <c r="H125" s="47"/>
      <c r="I125" s="62">
        <v>-81310714</v>
      </c>
      <c r="J125" s="63"/>
      <c r="K125" s="62">
        <v>38901882</v>
      </c>
      <c r="L125" s="63"/>
    </row>
    <row r="126" spans="1:12" ht="15" customHeight="1">
      <c r="B126" s="99"/>
      <c r="C126" s="100" t="s">
        <v>679</v>
      </c>
      <c r="D126" s="100"/>
      <c r="E126" s="46"/>
      <c r="F126" s="46"/>
      <c r="G126" s="46"/>
      <c r="H126" s="47"/>
      <c r="I126" s="62">
        <v>15076785</v>
      </c>
      <c r="J126" s="63"/>
      <c r="K126" s="62">
        <v>-8558413</v>
      </c>
      <c r="L126" s="63"/>
    </row>
    <row r="127" spans="1:12" ht="15" customHeight="1">
      <c r="B127" s="103" t="s">
        <v>548</v>
      </c>
      <c r="C127" s="104"/>
      <c r="D127" s="104"/>
      <c r="E127" s="105"/>
      <c r="F127" s="105"/>
      <c r="G127" s="105"/>
      <c r="H127" s="106"/>
      <c r="I127" s="107"/>
      <c r="J127" s="108">
        <f>J123+J124</f>
        <v>1944324156</v>
      </c>
      <c r="K127" s="107"/>
      <c r="L127" s="108">
        <f>L123+L124</f>
        <v>7589543043</v>
      </c>
    </row>
    <row r="128" spans="1:12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</sheetData>
  <mergeCells count="8">
    <mergeCell ref="B2:L2"/>
    <mergeCell ref="B5:L5"/>
    <mergeCell ref="B6:L6"/>
    <mergeCell ref="B9:H10"/>
    <mergeCell ref="I9:J9"/>
    <mergeCell ref="K9:L9"/>
    <mergeCell ref="I10:J10"/>
    <mergeCell ref="K10:L10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/>
  <ignoredErrors>
    <ignoredError sqref="K12:L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74" t="s">
        <v>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2:16">
      <c r="P3" s="3"/>
    </row>
    <row r="5" spans="2:16">
      <c r="B5" s="159" t="s">
        <v>288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2:16">
      <c r="B6" s="159" t="s">
        <v>289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75" t="s">
        <v>293</v>
      </c>
      <c r="C11" s="176"/>
      <c r="D11" s="176"/>
      <c r="E11" s="176"/>
      <c r="F11" s="176"/>
      <c r="G11" s="176"/>
      <c r="H11" s="177"/>
      <c r="I11" s="154" t="s">
        <v>286</v>
      </c>
      <c r="J11" s="155"/>
      <c r="K11" s="154" t="s">
        <v>287</v>
      </c>
      <c r="L11" s="163" t="s">
        <v>1</v>
      </c>
    </row>
    <row r="12" spans="2:16" ht="16.5" customHeight="1">
      <c r="B12" s="178"/>
      <c r="C12" s="179"/>
      <c r="D12" s="179"/>
      <c r="E12" s="179"/>
      <c r="F12" s="179"/>
      <c r="G12" s="179"/>
      <c r="H12" s="180"/>
      <c r="I12" s="156" t="s">
        <v>2</v>
      </c>
      <c r="J12" s="157"/>
      <c r="K12" s="156" t="s">
        <v>2</v>
      </c>
      <c r="L12" s="164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480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2013-07-11T06:51:42Z</cp:lastPrinted>
  <dcterms:created xsi:type="dcterms:W3CDTF">2011-07-11T07:26:36Z</dcterms:created>
  <dcterms:modified xsi:type="dcterms:W3CDTF">2013-09-11T23:43:55Z</dcterms:modified>
</cp:coreProperties>
</file>