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회계감사\2017. 4분기 감사-준비\6) 홈페이지공시-미작성\"/>
    </mc:Choice>
  </mc:AlternateContent>
  <bookViews>
    <workbookView xWindow="-15" yWindow="285" windowWidth="14415" windowHeight="12060" tabRatio="749" activeTab="1"/>
  </bookViews>
  <sheets>
    <sheet name="재무상태표" sheetId="53" r:id="rId1"/>
    <sheet name="손익계산서" sheetId="51" r:id="rId2"/>
  </sheets>
  <calcPr calcId="152511"/>
</workbook>
</file>

<file path=xl/calcChain.xml><?xml version="1.0" encoding="utf-8"?>
<calcChain xmlns="http://schemas.openxmlformats.org/spreadsheetml/2006/main">
  <c r="I338" i="53" l="1"/>
  <c r="G338" i="53"/>
  <c r="L134" i="51"/>
  <c r="L127" i="51"/>
  <c r="L125" i="51"/>
  <c r="L123" i="51"/>
  <c r="L120" i="51" s="1"/>
  <c r="L117" i="51"/>
  <c r="L115" i="51"/>
  <c r="L113" i="51"/>
  <c r="L112" i="51" s="1"/>
  <c r="L108" i="51"/>
  <c r="L84" i="51"/>
  <c r="L81" i="51"/>
  <c r="L78" i="51"/>
  <c r="L74" i="51"/>
  <c r="L69" i="51"/>
  <c r="L51" i="51" s="1"/>
  <c r="L59" i="51"/>
  <c r="L52" i="51"/>
  <c r="L45" i="51"/>
  <c r="L42" i="51"/>
  <c r="L39" i="51"/>
  <c r="L34" i="51"/>
  <c r="L29" i="51"/>
  <c r="L8" i="51" s="1"/>
  <c r="L19" i="51"/>
  <c r="L9" i="51"/>
  <c r="J134" i="51"/>
  <c r="J127" i="51"/>
  <c r="J125" i="51"/>
  <c r="J123" i="51"/>
  <c r="J120" i="51" s="1"/>
  <c r="J121" i="51"/>
  <c r="J117" i="51"/>
  <c r="J115" i="51"/>
  <c r="J113" i="51"/>
  <c r="J112" i="51" s="1"/>
  <c r="J108" i="51"/>
  <c r="J84" i="51"/>
  <c r="J81" i="51"/>
  <c r="J78" i="51"/>
  <c r="J74" i="51"/>
  <c r="J69" i="51"/>
  <c r="J51" i="51" s="1"/>
  <c r="J59" i="51"/>
  <c r="J52" i="51"/>
  <c r="J45" i="51"/>
  <c r="J42" i="51"/>
  <c r="J34" i="51"/>
  <c r="J29" i="51"/>
  <c r="J19" i="51"/>
  <c r="J9" i="51"/>
  <c r="J8" i="51" s="1"/>
  <c r="J111" i="51" s="1"/>
  <c r="J131" i="51" s="1"/>
  <c r="J133" i="51" s="1"/>
  <c r="J137" i="51" s="1"/>
  <c r="H329" i="53"/>
  <c r="H326" i="53"/>
  <c r="H323" i="53"/>
  <c r="H321" i="53"/>
  <c r="H318" i="53" s="1"/>
  <c r="H316" i="53"/>
  <c r="H336" i="53" s="1"/>
  <c r="H306" i="53"/>
  <c r="H303" i="53"/>
  <c r="H300" i="53"/>
  <c r="H296" i="53"/>
  <c r="H292" i="53"/>
  <c r="H282" i="53"/>
  <c r="H279" i="53"/>
  <c r="H277" i="53"/>
  <c r="H272" i="53"/>
  <c r="G264" i="53"/>
  <c r="H263" i="53"/>
  <c r="H261" i="53"/>
  <c r="H259" i="53"/>
  <c r="G254" i="53"/>
  <c r="G252" i="53"/>
  <c r="H251" i="53"/>
  <c r="H247" i="53"/>
  <c r="H246" i="53" s="1"/>
  <c r="H243" i="53"/>
  <c r="G240" i="53"/>
  <c r="G236" i="53"/>
  <c r="G234" i="53"/>
  <c r="G224" i="53"/>
  <c r="G222" i="53"/>
  <c r="G208" i="53"/>
  <c r="H206" i="53" s="1"/>
  <c r="H205" i="53" s="1"/>
  <c r="H201" i="53"/>
  <c r="H198" i="53"/>
  <c r="H196" i="53"/>
  <c r="H194" i="53"/>
  <c r="H185" i="53" s="1"/>
  <c r="H189" i="53"/>
  <c r="H186" i="53"/>
  <c r="H177" i="53"/>
  <c r="H176" i="53" s="1"/>
  <c r="G172" i="53"/>
  <c r="G167" i="53"/>
  <c r="H166" i="53"/>
  <c r="H162" i="53"/>
  <c r="H159" i="53"/>
  <c r="H157" i="53"/>
  <c r="G150" i="53"/>
  <c r="G145" i="53" s="1"/>
  <c r="H139" i="53" s="1"/>
  <c r="G140" i="53"/>
  <c r="G134" i="53"/>
  <c r="G131" i="53"/>
  <c r="G129" i="53" s="1"/>
  <c r="H121" i="53" s="1"/>
  <c r="H120" i="53" s="1"/>
  <c r="G122" i="53"/>
  <c r="H117" i="53"/>
  <c r="G107" i="53"/>
  <c r="H106" i="53"/>
  <c r="G102" i="53"/>
  <c r="G99" i="53"/>
  <c r="H98" i="53"/>
  <c r="H94" i="53"/>
  <c r="H92" i="53"/>
  <c r="G87" i="53"/>
  <c r="H85" i="53"/>
  <c r="H84" i="53"/>
  <c r="G80" i="53"/>
  <c r="G78" i="53"/>
  <c r="H77" i="53"/>
  <c r="G74" i="53"/>
  <c r="G71" i="53"/>
  <c r="H70" i="53" s="1"/>
  <c r="H55" i="53" s="1"/>
  <c r="H56" i="53"/>
  <c r="G39" i="53"/>
  <c r="G32" i="53"/>
  <c r="G29" i="53"/>
  <c r="G28" i="53"/>
  <c r="G25" i="53"/>
  <c r="H21" i="53" s="1"/>
  <c r="H9" i="53" s="1"/>
  <c r="H203" i="53" s="1"/>
  <c r="H10" i="53"/>
  <c r="L111" i="51" l="1"/>
  <c r="L131" i="51" s="1"/>
  <c r="L133" i="51" s="1"/>
  <c r="L137" i="51" s="1"/>
  <c r="H314" i="53"/>
  <c r="H337" i="53" s="1"/>
  <c r="H338" i="53" l="1"/>
  <c r="I18" i="53" l="1"/>
  <c r="J10" i="53" s="1"/>
  <c r="I22" i="53"/>
  <c r="I25" i="53"/>
  <c r="I29" i="53"/>
  <c r="I32" i="53"/>
  <c r="I39" i="53"/>
  <c r="I57" i="53"/>
  <c r="J56" i="53" s="1"/>
  <c r="I71" i="53"/>
  <c r="I74" i="53"/>
  <c r="J70" i="53" s="1"/>
  <c r="I78" i="53"/>
  <c r="I80" i="53"/>
  <c r="I88" i="53"/>
  <c r="I87" i="53" s="1"/>
  <c r="J85" i="53" s="1"/>
  <c r="J84" i="53" s="1"/>
  <c r="J92" i="53"/>
  <c r="I99" i="53"/>
  <c r="I102" i="53"/>
  <c r="J98" i="53" s="1"/>
  <c r="I107" i="53"/>
  <c r="J106" i="53" s="1"/>
  <c r="J117" i="53"/>
  <c r="I125" i="53"/>
  <c r="I122" i="53" s="1"/>
  <c r="J121" i="53" s="1"/>
  <c r="I129" i="53"/>
  <c r="I131" i="53"/>
  <c r="I134" i="53"/>
  <c r="I140" i="53"/>
  <c r="I150" i="53"/>
  <c r="I145" i="53" s="1"/>
  <c r="J157" i="53"/>
  <c r="J159" i="53"/>
  <c r="J162" i="53"/>
  <c r="I172" i="53"/>
  <c r="I167" i="53" s="1"/>
  <c r="J166" i="53" s="1"/>
  <c r="J177" i="53"/>
  <c r="J176" i="53" s="1"/>
  <c r="J186" i="53"/>
  <c r="J189" i="53"/>
  <c r="J194" i="53"/>
  <c r="J185" i="53" s="1"/>
  <c r="J198" i="53"/>
  <c r="J201" i="53"/>
  <c r="I208" i="53"/>
  <c r="I224" i="53"/>
  <c r="I222" i="53" s="1"/>
  <c r="I234" i="53"/>
  <c r="I236" i="53"/>
  <c r="I240" i="53"/>
  <c r="J243" i="53"/>
  <c r="J247" i="53"/>
  <c r="I252" i="53"/>
  <c r="I254" i="53"/>
  <c r="J259" i="53"/>
  <c r="I264" i="53"/>
  <c r="J263" i="53" s="1"/>
  <c r="J261" i="53" s="1"/>
  <c r="J272" i="53"/>
  <c r="J279" i="53"/>
  <c r="J277" i="53" s="1"/>
  <c r="J282" i="53"/>
  <c r="J292" i="53"/>
  <c r="J296" i="53"/>
  <c r="J300" i="53"/>
  <c r="J306" i="53"/>
  <c r="J316" i="53"/>
  <c r="J321" i="53"/>
  <c r="J318" i="53" s="1"/>
  <c r="J336" i="53" s="1"/>
  <c r="J323" i="53"/>
  <c r="J326" i="53"/>
  <c r="J329" i="53"/>
  <c r="J251" i="53" l="1"/>
  <c r="I28" i="53"/>
  <c r="J21" i="53" s="1"/>
  <c r="J9" i="53" s="1"/>
  <c r="J246" i="53"/>
  <c r="J77" i="53"/>
  <c r="J206" i="53"/>
  <c r="J205" i="53" s="1"/>
  <c r="J314" i="53" s="1"/>
  <c r="J337" i="53" s="1"/>
  <c r="J139" i="53"/>
  <c r="J94" i="53"/>
  <c r="J55" i="53"/>
  <c r="J120" i="53"/>
  <c r="J203" i="53" l="1"/>
  <c r="J338" i="53" l="1"/>
</calcChain>
</file>

<file path=xl/sharedStrings.xml><?xml version="1.0" encoding="utf-8"?>
<sst xmlns="http://schemas.openxmlformats.org/spreadsheetml/2006/main" count="627" uniqueCount="469">
  <si>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</si>
  <si>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</si>
  <si>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</si>
  <si>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</si>
  <si>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</si>
  <si>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</si>
  <si>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</si>
  <si>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</si>
  <si>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</si>
  <si>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</si>
  <si>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</si>
  <si>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</si>
  <si>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</si>
  <si>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</si>
  <si>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</si>
  <si>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</si>
  <si>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</si>
  <si>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</si>
  <si>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</si>
  <si>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</si>
  <si>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</si>
  <si>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</si>
  <si>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</si>
  <si>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</si>
  <si>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</si>
  <si>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</si>
  <si>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</si>
  <si>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</si>
  <si>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</si>
  <si>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</si>
  <si>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</si>
  <si>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</si>
  <si>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</si>
  <si>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</si>
  <si>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</si>
  <si>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</si>
  <si>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</si>
  <si>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</si>
  <si>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</si>
  <si>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</si>
  <si>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</si>
  <si>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</si>
  <si>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</si>
  <si>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</si>
  <si>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</si>
  <si>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</si>
  <si>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</si>
  <si>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</si>
  <si>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</si>
  <si>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</si>
  <si>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</si>
  <si>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</si>
  <si>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</si>
  <si>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</si>
  <si>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</si>
  <si>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</si>
  <si>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</si>
  <si>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</si>
  <si>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</si>
  <si>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1) 유형자산처분손실</t>
  </si>
  <si>
    <t>계  정  과  목</t>
    <phoneticPr fontId="17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</si>
  <si>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</si>
  <si>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</si>
  <si>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</si>
  <si>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</si>
  <si>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</si>
  <si>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</si>
  <si>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</si>
  <si>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</si>
  <si>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</si>
  <si>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</si>
  <si>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</si>
  <si>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</si>
  <si>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</si>
  <si>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</si>
  <si>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</si>
  <si>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</si>
  <si>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</si>
  <si>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</si>
  <si>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</si>
  <si>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</si>
  <si>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</si>
  <si>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</si>
  <si>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</si>
  <si>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</si>
  <si>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</si>
  <si>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</si>
  <si>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</si>
  <si>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</si>
  <si>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</si>
  <si>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</si>
  <si>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</si>
  <si>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</si>
  <si>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</si>
  <si>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</si>
  <si>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</si>
  <si>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</si>
  <si>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</si>
  <si>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</si>
  <si>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</si>
  <si>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</si>
  <si>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</si>
  <si>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</si>
  <si>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</si>
  <si>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</si>
  <si>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</si>
  <si>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</si>
  <si>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</si>
  <si>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</si>
  <si>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</si>
  <si>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</si>
  <si>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</si>
  <si>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</si>
  <si>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</si>
  <si>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</si>
  <si>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</si>
  <si>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</si>
  <si>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</si>
  <si>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</si>
  <si>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</si>
  <si>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</si>
  <si>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</si>
  <si>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</si>
  <si>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</si>
  <si>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</si>
  <si>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</si>
  <si>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</si>
  <si>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</si>
  <si>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</si>
  <si>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</si>
  <si>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</si>
  <si>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</si>
  <si>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</si>
  <si>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</si>
  <si>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</si>
  <si>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</si>
  <si>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</si>
  <si>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</si>
  <si>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</si>
  <si>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</si>
  <si>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</si>
  <si>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</si>
  <si>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</si>
  <si>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</si>
  <si>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</si>
  <si>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</si>
  <si>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</si>
  <si>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</si>
  <si>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</si>
  <si>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</si>
  <si>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</si>
  <si>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</si>
  <si>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</si>
  <si>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</si>
  <si>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</si>
  <si>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</si>
  <si>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</si>
  <si>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</si>
  <si>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</si>
  <si>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</si>
  <si>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</si>
  <si>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</si>
  <si>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</si>
  <si>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</si>
  <si>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</si>
  <si>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</si>
  <si>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</si>
  <si>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</si>
  <si>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</si>
  <si>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</si>
  <si>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</si>
  <si>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</si>
  <si>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</si>
  <si>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</si>
  <si>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</si>
  <si>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</si>
  <si>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</si>
  <si>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</si>
  <si>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</si>
  <si>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</si>
  <si>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</si>
  <si>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</si>
  <si>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</si>
  <si>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</si>
  <si>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</si>
  <si>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</si>
  <si>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</si>
  <si>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</si>
  <si>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</si>
  <si>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</si>
  <si>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</si>
  <si>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</si>
  <si>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</si>
  <si>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</si>
  <si>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</si>
  <si>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</si>
  <si>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</si>
  <si>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</si>
  <si>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</si>
  <si>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</si>
  <si>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</si>
  <si>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</si>
  <si>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</si>
  <si>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</si>
  <si>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</si>
  <si>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</si>
  <si>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</si>
  <si>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</si>
  <si>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</si>
  <si>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</si>
  <si>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</si>
  <si>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</si>
  <si>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</si>
  <si>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</si>
  <si>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7" type="noConversion"/>
  </si>
  <si>
    <t>나.당기손익인식지정금융자산</t>
    <phoneticPr fontId="17" type="noConversion"/>
  </si>
  <si>
    <t>3) 대차거래이행보증금</t>
    <phoneticPr fontId="17" type="noConversion"/>
  </si>
  <si>
    <t>4) 장내파생상품거래예치금</t>
    <phoneticPr fontId="17" type="noConversion"/>
  </si>
  <si>
    <t>5) 유통금융차주담보금</t>
    <phoneticPr fontId="17" type="noConversion"/>
  </si>
  <si>
    <t>6) 유통금융담보금</t>
    <phoneticPr fontId="17" type="noConversion"/>
  </si>
  <si>
    <t>1) 투자자예탁금별도예치금(신탁)</t>
    <phoneticPr fontId="17" type="noConversion"/>
  </si>
  <si>
    <t>(이연대출부대수익)</t>
    <phoneticPr fontId="17" type="noConversion"/>
  </si>
  <si>
    <t>3) 미수배당금</t>
    <phoneticPr fontId="17" type="noConversion"/>
  </si>
  <si>
    <t>4) 기타미수수익</t>
    <phoneticPr fontId="17" type="noConversion"/>
  </si>
  <si>
    <t>(현재가치할인차금)</t>
    <phoneticPr fontId="17" type="noConversion"/>
  </si>
  <si>
    <t>2) 파생결합증권</t>
    <phoneticPr fontId="17" type="noConversion"/>
  </si>
  <si>
    <t>2) 장외파생상품</t>
    <phoneticPr fontId="17" type="noConversion"/>
  </si>
  <si>
    <t>① 자기분</t>
    <phoneticPr fontId="17" type="noConversion"/>
  </si>
  <si>
    <t>⑨ 영국주식 예수금</t>
    <phoneticPr fontId="17" type="noConversion"/>
  </si>
  <si>
    <t>⑩ 싱가폴주식 예수금</t>
    <phoneticPr fontId="17" type="noConversion"/>
  </si>
  <si>
    <t>④ 기타증금차입금</t>
    <phoneticPr fontId="17" type="noConversion"/>
  </si>
  <si>
    <t>2) 기업어음증권(CP)차입금</t>
    <phoneticPr fontId="17" type="noConversion"/>
  </si>
  <si>
    <t>가.자기주식처분손실</t>
    <phoneticPr fontId="17" type="noConversion"/>
  </si>
  <si>
    <t>④ 중국주식 예치금</t>
    <phoneticPr fontId="17" type="noConversion"/>
  </si>
  <si>
    <t>⑤ 미국주식 외화예치금</t>
    <phoneticPr fontId="17" type="noConversion"/>
  </si>
  <si>
    <t>⑦ 독일주식 예치금</t>
    <phoneticPr fontId="17" type="noConversion"/>
  </si>
  <si>
    <t>⑨ 싱가폴주식 예치금</t>
    <phoneticPr fontId="17" type="noConversion"/>
  </si>
  <si>
    <t>③ 일본주식 예수금</t>
    <phoneticPr fontId="17" type="noConversion"/>
  </si>
  <si>
    <t>⑤ 중국주식 예수금</t>
    <phoneticPr fontId="17" type="noConversion"/>
  </si>
  <si>
    <t>⑦ 캐나다주식 예수금</t>
    <phoneticPr fontId="17" type="noConversion"/>
  </si>
  <si>
    <t>1) 수탁수수료</t>
  </si>
  <si>
    <t>4) 기타유형자산</t>
    <phoneticPr fontId="17" type="noConversion"/>
  </si>
  <si>
    <t>3) 건설중인자산</t>
    <phoneticPr fontId="17" type="noConversion"/>
  </si>
  <si>
    <t>나.위험회피파생상품평가손익</t>
    <phoneticPr fontId="17" type="noConversion"/>
  </si>
  <si>
    <t>3) 투자자문수수료</t>
    <phoneticPr fontId="17" type="noConversion"/>
  </si>
  <si>
    <t>4) 투자일임수수료</t>
    <phoneticPr fontId="17" type="noConversion"/>
  </si>
  <si>
    <t>1) 대손상각비</t>
    <phoneticPr fontId="17" type="noConversion"/>
  </si>
  <si>
    <t>1) 무형자산손상차손</t>
    <phoneticPr fontId="17" type="noConversion"/>
  </si>
  <si>
    <t>1) 기부금</t>
    <phoneticPr fontId="17" type="noConversion"/>
  </si>
  <si>
    <t>바.외환거래이익</t>
    <phoneticPr fontId="53" type="noConversion"/>
  </si>
  <si>
    <t>마.대출채권관련이익</t>
    <phoneticPr fontId="53" type="noConversion"/>
  </si>
  <si>
    <t>2) 대손상각비</t>
    <phoneticPr fontId="53" type="noConversion"/>
  </si>
  <si>
    <t>4) 기타매도가능증권</t>
    <phoneticPr fontId="17" type="noConversion"/>
  </si>
  <si>
    <t>나.연차충당부채 (미지급비용)</t>
    <phoneticPr fontId="17" type="noConversion"/>
  </si>
  <si>
    <t>1) 위탁자예수금(원화)</t>
    <phoneticPr fontId="17" type="noConversion"/>
  </si>
  <si>
    <t>2) 위탁자예수금(외화)</t>
    <phoneticPr fontId="17" type="noConversion"/>
  </si>
  <si>
    <t>4) 청약자예수금</t>
    <phoneticPr fontId="17" type="noConversion"/>
  </si>
  <si>
    <t>5) 집합투자증권투자자예수금</t>
    <phoneticPr fontId="17" type="noConversion"/>
  </si>
  <si>
    <t>6) 기타예수금</t>
    <phoneticPr fontId="17" type="noConversion"/>
  </si>
  <si>
    <t>① 기타예수금-금지금</t>
    <phoneticPr fontId="17" type="noConversion"/>
  </si>
  <si>
    <t>8) 미지급비용  기타</t>
    <phoneticPr fontId="17" type="noConversion"/>
  </si>
  <si>
    <t>Ⅲ.헤지목적파생상품부채</t>
    <phoneticPr fontId="17" type="noConversion"/>
  </si>
  <si>
    <t>Ⅳ.차입부채</t>
    <phoneticPr fontId="17" type="noConversion"/>
  </si>
  <si>
    <t>3) 장내거래미수금(거래일)</t>
    <phoneticPr fontId="17" type="noConversion"/>
  </si>
  <si>
    <t>① 고객미수금</t>
    <phoneticPr fontId="17" type="noConversion"/>
  </si>
  <si>
    <t>5) 해외미수금</t>
    <phoneticPr fontId="17" type="noConversion"/>
  </si>
  <si>
    <t>나.금융상품평가및처분이익</t>
    <phoneticPr fontId="53" type="noConversion"/>
  </si>
  <si>
    <t>다.파생상품평가및처분손실</t>
    <phoneticPr fontId="53" type="noConversion"/>
  </si>
  <si>
    <t>다.파생상품평가및처분이익</t>
    <phoneticPr fontId="53" type="noConversion"/>
  </si>
  <si>
    <t>마.대출채권평가및처분손실</t>
    <phoneticPr fontId="53" type="noConversion"/>
  </si>
  <si>
    <t>아.기타의영업비용</t>
    <phoneticPr fontId="17" type="noConversion"/>
  </si>
  <si>
    <t>9) 기타수수료수익</t>
    <phoneticPr fontId="53" type="noConversion"/>
  </si>
  <si>
    <t>8) 대리업무보수</t>
    <phoneticPr fontId="53" type="noConversion"/>
  </si>
  <si>
    <t>1) 대출채권매각이익</t>
    <phoneticPr fontId="53" type="noConversion"/>
  </si>
  <si>
    <t>(단위: 원)</t>
  </si>
  <si>
    <t>① 이자율관련</t>
    <phoneticPr fontId="17" type="noConversion"/>
  </si>
  <si>
    <t>4) 기타미수금</t>
    <phoneticPr fontId="17" type="noConversion"/>
  </si>
  <si>
    <t>① 투자조합</t>
    <phoneticPr fontId="17" type="noConversion"/>
  </si>
  <si>
    <t>다. 파생상품자산</t>
    <phoneticPr fontId="17" type="noConversion"/>
  </si>
  <si>
    <t>③ 기관운영차입금</t>
    <phoneticPr fontId="17" type="noConversion"/>
  </si>
  <si>
    <t>③ 상품관련</t>
    <phoneticPr fontId="17" type="noConversion"/>
  </si>
  <si>
    <t>1) 장내파생상품처분이익</t>
    <phoneticPr fontId="53" type="noConversion"/>
  </si>
  <si>
    <t>2) 장내파생상품평가이익</t>
    <phoneticPr fontId="53" type="noConversion"/>
  </si>
  <si>
    <t>3) 장외파생상품처분이익</t>
    <phoneticPr fontId="53" type="noConversion"/>
  </si>
  <si>
    <t>4) 장외파생상품평가이익</t>
    <phoneticPr fontId="53" type="noConversion"/>
  </si>
  <si>
    <t>1) 장내파생상품처분손실</t>
    <phoneticPr fontId="53" type="noConversion"/>
  </si>
  <si>
    <t>2) 장내파생상품평가손실</t>
    <phoneticPr fontId="53" type="noConversion"/>
  </si>
  <si>
    <t>3) 장외파생상품처분손실</t>
    <phoneticPr fontId="53" type="noConversion"/>
  </si>
  <si>
    <t>4) 장외파생상품평가손실</t>
    <phoneticPr fontId="53" type="noConversion"/>
  </si>
  <si>
    <t>2) 기타</t>
    <phoneticPr fontId="53" type="noConversion"/>
  </si>
  <si>
    <t>다.기타영업외수익</t>
    <phoneticPr fontId="53" type="noConversion"/>
  </si>
  <si>
    <t>나.무형자산관련수익</t>
    <phoneticPr fontId="53" type="noConversion"/>
  </si>
  <si>
    <t>1) 무형자산손상차손환입</t>
    <phoneticPr fontId="53" type="noConversion"/>
  </si>
  <si>
    <t>② 기타예수금-금지금</t>
    <phoneticPr fontId="17" type="noConversion"/>
  </si>
  <si>
    <t>3) 특수채</t>
    <phoneticPr fontId="17" type="noConversion"/>
  </si>
  <si>
    <t>나.기타포괄손익법인세효과</t>
    <phoneticPr fontId="17" type="noConversion"/>
  </si>
  <si>
    <t>② 투자자분</t>
  </si>
  <si>
    <t>④ 기타</t>
  </si>
  <si>
    <t>1) 대출채권매각손실</t>
    <phoneticPr fontId="53" type="noConversion"/>
  </si>
  <si>
    <t>2) 배상손실</t>
    <phoneticPr fontId="53" type="noConversion"/>
  </si>
  <si>
    <t>3) 기타(잡손실)</t>
    <phoneticPr fontId="17" type="noConversion"/>
  </si>
  <si>
    <t>8) 집합투자증권</t>
    <phoneticPr fontId="17" type="noConversion"/>
  </si>
  <si>
    <t>9) 외화증권</t>
    <phoneticPr fontId="17" type="noConversion"/>
  </si>
  <si>
    <t>7) 전자단기사채</t>
    <phoneticPr fontId="17" type="noConversion"/>
  </si>
  <si>
    <t>2) 단기매매증권이자수익</t>
    <phoneticPr fontId="53" type="noConversion"/>
  </si>
  <si>
    <t>나.금융상품평가및처분손실</t>
    <phoneticPr fontId="53" type="noConversion"/>
  </si>
  <si>
    <t>2) 대손충당금환입</t>
    <phoneticPr fontId="53" type="noConversion"/>
  </si>
  <si>
    <t>1) 배당금수익</t>
    <phoneticPr fontId="53" type="noConversion"/>
  </si>
  <si>
    <t>1) 배상손실환입</t>
    <phoneticPr fontId="53" type="noConversion"/>
  </si>
  <si>
    <t>2) 기타(잡수익)</t>
    <phoneticPr fontId="53" type="noConversion"/>
  </si>
  <si>
    <t>② 외화채권</t>
    <phoneticPr fontId="17" type="noConversion"/>
  </si>
  <si>
    <t>3) 선급수수료</t>
    <phoneticPr fontId="17" type="noConversion"/>
  </si>
  <si>
    <t>4) 기타선급비용</t>
    <phoneticPr fontId="17" type="noConversion"/>
  </si>
  <si>
    <t>Ⅹ.총   포   괄   이   익</t>
    <phoneticPr fontId="53" type="noConversion"/>
  </si>
  <si>
    <t>다.보증금</t>
    <phoneticPr fontId="17" type="noConversion"/>
  </si>
  <si>
    <t>라.미회수채권</t>
    <phoneticPr fontId="17" type="noConversion"/>
  </si>
  <si>
    <t>마.대손충당금</t>
    <phoneticPr fontId="17" type="noConversion"/>
  </si>
  <si>
    <t>나.선급비용</t>
    <phoneticPr fontId="17" type="noConversion"/>
  </si>
  <si>
    <t>가.선수금</t>
    <phoneticPr fontId="17" type="noConversion"/>
  </si>
  <si>
    <t>재   무   상   태   표</t>
    <phoneticPr fontId="17" type="noConversion"/>
  </si>
  <si>
    <t>1) 회원보증금</t>
    <phoneticPr fontId="17" type="noConversion"/>
  </si>
  <si>
    <t>가.매도가능증권평가손익</t>
    <phoneticPr fontId="17" type="noConversion"/>
  </si>
  <si>
    <t>3) 전자단기사채차입금</t>
    <phoneticPr fontId="53" type="noConversion"/>
  </si>
  <si>
    <t>다.미지급금</t>
    <phoneticPr fontId="53" type="noConversion"/>
  </si>
  <si>
    <t>라.미지급비용</t>
    <phoneticPr fontId="53" type="noConversion"/>
  </si>
  <si>
    <t>5) 계좌개설인지대</t>
    <phoneticPr fontId="53" type="noConversion"/>
  </si>
  <si>
    <t>5) 대여수수료</t>
    <phoneticPr fontId="53" type="noConversion"/>
  </si>
  <si>
    <t>6) 기타수수료비용</t>
    <phoneticPr fontId="17" type="noConversion"/>
  </si>
  <si>
    <t>Ⅴ.발행사채</t>
    <phoneticPr fontId="53" type="noConversion"/>
  </si>
  <si>
    <t>(사채할인발행차금)</t>
  </si>
  <si>
    <t>Ⅱ.영업비용</t>
    <phoneticPr fontId="53" type="noConversion"/>
  </si>
  <si>
    <t>Ⅲ.영     업     이     익</t>
    <phoneticPr fontId="53" type="noConversion"/>
  </si>
  <si>
    <t>Ⅳ.영업외수익</t>
    <phoneticPr fontId="53" type="noConversion"/>
  </si>
  <si>
    <t>Ⅴ.영업외비용</t>
    <phoneticPr fontId="53" type="noConversion"/>
  </si>
  <si>
    <t>Ⅶ.법인세비용</t>
    <phoneticPr fontId="17" type="noConversion"/>
  </si>
  <si>
    <t>Ⅰ.영업수익</t>
    <phoneticPr fontId="53" type="noConversion"/>
  </si>
  <si>
    <t>Ⅵ.법인세차감전순이익</t>
    <phoneticPr fontId="17" type="noConversion"/>
  </si>
  <si>
    <t>Ⅰ.현금및예치금</t>
    <phoneticPr fontId="53" type="noConversion"/>
  </si>
  <si>
    <t>Ⅷ.이연법인세부채</t>
    <phoneticPr fontId="17" type="noConversion"/>
  </si>
  <si>
    <t>Ⅰ.자본금</t>
    <phoneticPr fontId="53" type="noConversion"/>
  </si>
  <si>
    <t>Ⅳ.기타포괄손익 누계액</t>
    <phoneticPr fontId="53" type="noConversion"/>
  </si>
  <si>
    <t>Ⅵ.기타금융부채</t>
    <phoneticPr fontId="17" type="noConversion"/>
  </si>
  <si>
    <t>Ⅶ.충당부채</t>
    <phoneticPr fontId="17" type="noConversion"/>
  </si>
  <si>
    <t>6) 예수금(기타)</t>
    <phoneticPr fontId="53" type="noConversion"/>
  </si>
  <si>
    <t>7) 예수금(주민세)</t>
    <phoneticPr fontId="17" type="noConversion"/>
  </si>
  <si>
    <t>6) MMF</t>
    <phoneticPr fontId="53" type="noConversion"/>
  </si>
  <si>
    <t>7) 금융어음</t>
    <phoneticPr fontId="17" type="noConversion"/>
  </si>
  <si>
    <t>③ 미수기업어음증권이자</t>
    <phoneticPr fontId="53" type="noConversion"/>
  </si>
  <si>
    <t>이베스트투자증권주식회사</t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</si>
  <si>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3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</si>
  <si>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7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</si>
  <si>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7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</si>
  <si>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7" type="noConversion"/>
  </si>
  <si>
    <t>⑬ 국내선물대용 예수금(EUR)</t>
    <phoneticPr fontId="17" type="noConversion"/>
  </si>
  <si>
    <t>i.해외선물옵션예수금 (CNY)</t>
  </si>
  <si>
    <t>4) 파생결합증권처분이익</t>
    <phoneticPr fontId="53" type="noConversion"/>
  </si>
  <si>
    <t>5) 파생결합증권평가이익</t>
    <phoneticPr fontId="53" type="noConversion"/>
  </si>
  <si>
    <t>3) 충당금환입액</t>
    <phoneticPr fontId="53" type="noConversion"/>
  </si>
  <si>
    <t>4) 기타대손충당금환입</t>
    <phoneticPr fontId="53" type="noConversion"/>
  </si>
  <si>
    <t>5) 기타</t>
    <phoneticPr fontId="53" type="noConversion"/>
  </si>
  <si>
    <t>2) 분배금수익</t>
    <phoneticPr fontId="53" type="noConversion"/>
  </si>
  <si>
    <t>4) 파생결합증권처분손실</t>
    <phoneticPr fontId="53" type="noConversion"/>
  </si>
  <si>
    <t>5) 파생결합증권평가손실</t>
    <phoneticPr fontId="53" type="noConversion"/>
  </si>
  <si>
    <t>6) 파생결합증권상환이익</t>
    <phoneticPr fontId="53" type="noConversion"/>
  </si>
  <si>
    <t>7) 당기손익인식지정 금융자산처분이익</t>
    <phoneticPr fontId="53" type="noConversion"/>
  </si>
  <si>
    <t>9) 당기손익인식지정 금융자산평가이익</t>
    <phoneticPr fontId="17" type="noConversion"/>
  </si>
  <si>
    <t>6) 파생결합증권상환손실</t>
    <phoneticPr fontId="53" type="noConversion"/>
  </si>
  <si>
    <t>7) 당기손익인식지정금융자산처분손실</t>
    <phoneticPr fontId="53" type="noConversion"/>
  </si>
  <si>
    <t>8) 매도가능증권처분손실</t>
    <phoneticPr fontId="53" type="noConversion"/>
  </si>
  <si>
    <t>9) 매도가능증권손상차손</t>
    <phoneticPr fontId="53" type="noConversion"/>
  </si>
  <si>
    <t>① 주식워런트증권</t>
    <phoneticPr fontId="17" type="noConversion"/>
  </si>
  <si>
    <t>3) 주식</t>
    <phoneticPr fontId="53" type="noConversion"/>
  </si>
  <si>
    <t>8) 매도가능증권처분이익</t>
    <phoneticPr fontId="17" type="noConversion"/>
  </si>
  <si>
    <t>제18기말</t>
    <phoneticPr fontId="17" type="noConversion"/>
  </si>
  <si>
    <t>② 장내파생상품거래분-신탁</t>
    <phoneticPr fontId="17" type="noConversion"/>
  </si>
  <si>
    <t>바.매입대출채권</t>
    <phoneticPr fontId="53" type="noConversion"/>
  </si>
  <si>
    <t>사.사모사채</t>
    <phoneticPr fontId="17" type="noConversion"/>
  </si>
  <si>
    <t>자.대손충당금</t>
    <phoneticPr fontId="17" type="noConversion"/>
  </si>
  <si>
    <t>마.대출금</t>
    <phoneticPr fontId="53" type="noConversion"/>
  </si>
  <si>
    <t>Ⅷ.당기순이익</t>
    <phoneticPr fontId="17" type="noConversion"/>
  </si>
  <si>
    <t>다.선급제세</t>
    <phoneticPr fontId="53" type="noConversion"/>
  </si>
  <si>
    <t>③ 주식관련</t>
    <phoneticPr fontId="17" type="noConversion"/>
  </si>
  <si>
    <t>④ 상품관련</t>
    <phoneticPr fontId="17" type="noConversion"/>
  </si>
  <si>
    <t>가.출자금</t>
    <phoneticPr fontId="53" type="noConversion"/>
  </si>
  <si>
    <t>Ⅵ.기타금융자산</t>
    <phoneticPr fontId="17" type="noConversion"/>
  </si>
  <si>
    <t>Ⅶ.유형자산</t>
    <phoneticPr fontId="17" type="noConversion"/>
  </si>
  <si>
    <t>Ⅷ.무형자산</t>
    <phoneticPr fontId="17" type="noConversion"/>
  </si>
  <si>
    <t>Ⅹ.당기법인세자산</t>
    <phoneticPr fontId="17" type="noConversion"/>
  </si>
  <si>
    <t>ⅩⅠ.기타자산</t>
    <phoneticPr fontId="17" type="noConversion"/>
  </si>
  <si>
    <t>⑪ 프랑스주식 예수금</t>
  </si>
  <si>
    <t>2) 보통예금</t>
    <phoneticPr fontId="17" type="noConversion"/>
  </si>
  <si>
    <t>3) 당좌예금</t>
    <phoneticPr fontId="17" type="noConversion"/>
  </si>
  <si>
    <t>4) 외화예금</t>
    <phoneticPr fontId="17" type="noConversion"/>
  </si>
  <si>
    <t>5) MMDA</t>
    <phoneticPr fontId="53" type="noConversion"/>
  </si>
  <si>
    <t>8) 기타예금</t>
    <phoneticPr fontId="17" type="noConversion"/>
  </si>
  <si>
    <t>a.해외자기거래예치금(FCM)</t>
    <phoneticPr fontId="17" type="noConversion"/>
  </si>
  <si>
    <t>b.해외자기거래예치금(은행)</t>
    <phoneticPr fontId="17" type="noConversion"/>
  </si>
  <si>
    <t>7) 장내파생상품매매증거금</t>
    <phoneticPr fontId="53" type="noConversion"/>
  </si>
  <si>
    <t>8) 특정예금등</t>
    <phoneticPr fontId="17" type="noConversion"/>
  </si>
  <si>
    <t>9) 기타예치금</t>
    <phoneticPr fontId="17" type="noConversion"/>
  </si>
  <si>
    <t>③ 홍콩주식 외화예치금</t>
    <phoneticPr fontId="53" type="noConversion"/>
  </si>
  <si>
    <t>⑥ 캐나다주식 예치금</t>
    <phoneticPr fontId="17" type="noConversion"/>
  </si>
  <si>
    <t>⑧ 영국주식 예치금</t>
    <phoneticPr fontId="17" type="noConversion"/>
  </si>
  <si>
    <t>⑩ 프랑스주식 예치금</t>
    <phoneticPr fontId="53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</si>
  <si>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7" type="noConversion"/>
  </si>
  <si>
    <t>10) 정기예적금</t>
    <phoneticPr fontId="17" type="noConversion"/>
  </si>
  <si>
    <t>11) 저축성보험예금</t>
    <phoneticPr fontId="53" type="noConversion"/>
  </si>
  <si>
    <t>① 외화주식</t>
    <phoneticPr fontId="17" type="noConversion"/>
  </si>
  <si>
    <t>③ 기타</t>
    <phoneticPr fontId="17" type="noConversion"/>
  </si>
  <si>
    <t>10) 기타당기손익인식증권</t>
    <phoneticPr fontId="17" type="noConversion"/>
  </si>
  <si>
    <t>② 주식관련</t>
    <phoneticPr fontId="53" type="noConversion"/>
  </si>
  <si>
    <t>② 손해배상공동기금</t>
    <phoneticPr fontId="17" type="noConversion"/>
  </si>
  <si>
    <t>Ⅳ.관계기업투자</t>
    <phoneticPr fontId="53" type="noConversion"/>
  </si>
  <si>
    <t>Ⅴ.대출채권</t>
    <phoneticPr fontId="53" type="noConversion"/>
  </si>
  <si>
    <t>라.기타외화자산</t>
  </si>
  <si>
    <t>1) 미수미결제현물환</t>
  </si>
  <si>
    <t>다.기타외화부채</t>
  </si>
  <si>
    <t>1) 미지급미결제현물환</t>
  </si>
  <si>
    <t>아.기타대출채권</t>
    <phoneticPr fontId="17" type="noConversion"/>
  </si>
  <si>
    <t>② 한국거래소미수금</t>
    <phoneticPr fontId="17" type="noConversion"/>
  </si>
  <si>
    <t>④ 기타</t>
    <phoneticPr fontId="53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</si>
  <si>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3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</si>
  <si>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3" type="noConversion"/>
  </si>
  <si>
    <t>바.현재가치조정차금</t>
    <phoneticPr fontId="17" type="noConversion"/>
  </si>
  <si>
    <t>5) 감가상각누계액</t>
    <phoneticPr fontId="17" type="noConversion"/>
  </si>
  <si>
    <t>Ⅸ.이연법인세자산</t>
    <phoneticPr fontId="17" type="noConversion"/>
  </si>
  <si>
    <t>가.선급금</t>
    <phoneticPr fontId="17" type="noConversion"/>
  </si>
  <si>
    <t>1) 기타선급제세</t>
    <phoneticPr fontId="53" type="noConversion"/>
  </si>
  <si>
    <t>마.보증금</t>
    <phoneticPr fontId="17" type="noConversion"/>
  </si>
  <si>
    <t>2) 기타보증금</t>
    <phoneticPr fontId="17" type="noConversion"/>
  </si>
  <si>
    <t>바. 기타의 기타자산</t>
    <phoneticPr fontId="17" type="noConversion"/>
  </si>
  <si>
    <t>1) 기타</t>
    <phoneticPr fontId="17" type="noConversion"/>
  </si>
  <si>
    <t>② ETJ 예수금</t>
    <phoneticPr fontId="17" type="noConversion"/>
  </si>
  <si>
    <t>④ 홍콩주식 예수금</t>
    <phoneticPr fontId="17" type="noConversion"/>
  </si>
  <si>
    <t>⑥ 미국주식 예수금</t>
    <phoneticPr fontId="17" type="noConversion"/>
  </si>
  <si>
    <t>⑧ 독일주식 예수금</t>
    <phoneticPr fontId="17" type="noConversion"/>
  </si>
  <si>
    <t>3) 장내파생상품거래예수금</t>
    <phoneticPr fontId="17" type="noConversion"/>
  </si>
  <si>
    <t>② 청약자예수금-일반</t>
    <phoneticPr fontId="17" type="noConversion"/>
  </si>
  <si>
    <t>① 기타</t>
    <phoneticPr fontId="17" type="noConversion"/>
  </si>
  <si>
    <t>② 통화관련</t>
    <phoneticPr fontId="17" type="noConversion"/>
  </si>
  <si>
    <t>가.헤지목적파생상품부채</t>
    <phoneticPr fontId="17" type="noConversion"/>
  </si>
  <si>
    <t>4) 기타차입금</t>
    <phoneticPr fontId="17" type="noConversion"/>
  </si>
  <si>
    <t>가.미지급배당금</t>
    <phoneticPr fontId="53" type="noConversion"/>
  </si>
  <si>
    <t>나.미지급채무</t>
    <phoneticPr fontId="53" type="noConversion"/>
  </si>
  <si>
    <t>6) 미지급비용-연차충당부채</t>
    <phoneticPr fontId="17" type="noConversion"/>
  </si>
  <si>
    <t>7) 미지급비용-FCM수수료(EUREX)</t>
    <phoneticPr fontId="17" type="noConversion"/>
  </si>
  <si>
    <t>마.현재가치조정차금</t>
    <phoneticPr fontId="17" type="noConversion"/>
  </si>
  <si>
    <t>가.마일리지충당부채</t>
    <phoneticPr fontId="17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</si>
  <si>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7" type="noConversion"/>
  </si>
  <si>
    <t>Ⅹ.기타부채</t>
    <phoneticPr fontId="17" type="noConversion"/>
  </si>
  <si>
    <t>나.선수수익</t>
    <phoneticPr fontId="17" type="noConversion"/>
  </si>
  <si>
    <t>라.제세금예수금</t>
    <phoneticPr fontId="17" type="noConversion"/>
  </si>
  <si>
    <t>마.기타의 기타부채</t>
    <phoneticPr fontId="17" type="noConversion"/>
  </si>
  <si>
    <t>Ⅱ.자본잉여금</t>
    <phoneticPr fontId="53" type="noConversion"/>
  </si>
  <si>
    <t>Ⅲ.자본조정</t>
    <phoneticPr fontId="53" type="noConversion"/>
  </si>
  <si>
    <t>Ⅴ.이익잉여금</t>
    <phoneticPr fontId="53" type="noConversion"/>
  </si>
  <si>
    <r>
      <t xml:space="preserve">제18기         </t>
    </r>
    <r>
      <rPr>
        <sz val="9"/>
        <rFont val="맑은 고딕"/>
        <family val="3"/>
        <charset val="129"/>
        <scheme val="minor"/>
      </rPr>
      <t>말</t>
    </r>
    <r>
      <rPr>
        <sz val="9"/>
        <color theme="1"/>
        <rFont val="맑은 고딕"/>
        <family val="3"/>
        <charset val="129"/>
        <scheme val="minor"/>
      </rPr>
      <t xml:space="preserve">  2016년 12월 31일 현재</t>
    </r>
    <phoneticPr fontId="17" type="noConversion"/>
  </si>
  <si>
    <t>제19기         말  2017년 12월 31일 현재</t>
    <phoneticPr fontId="17" type="noConversion"/>
  </si>
  <si>
    <t>제19기말</t>
    <phoneticPr fontId="17" type="noConversion"/>
  </si>
  <si>
    <t>2) 기타담보금</t>
    <phoneticPr fontId="53" type="noConversion"/>
  </si>
  <si>
    <t>제19기  2017년 1월 1일부터 2017년 12월 31일까지</t>
    <phoneticPr fontId="17" type="noConversion"/>
  </si>
  <si>
    <t>가.지분법주식관련비용</t>
    <phoneticPr fontId="53" type="noConversion"/>
  </si>
  <si>
    <t>1) 지분법손실</t>
    <phoneticPr fontId="53" type="noConversion"/>
  </si>
  <si>
    <t>나.유형자산관련비용</t>
    <phoneticPr fontId="53" type="noConversion"/>
  </si>
  <si>
    <t>다.무형자산관련비용</t>
    <phoneticPr fontId="17" type="noConversion"/>
  </si>
  <si>
    <t>라.기타영업외비용</t>
    <phoneticPr fontId="17" type="noConversion"/>
  </si>
  <si>
    <t>제19기</t>
    <phoneticPr fontId="17" type="noConversion"/>
  </si>
  <si>
    <t>제18기</t>
    <phoneticPr fontId="17" type="noConversion"/>
  </si>
  <si>
    <t>제18기  2016년 1월 1일부터 2016년 12월 31일까지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</si>
</sst>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8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1" borderId="29" applyNumberFormat="0" applyAlignment="0" applyProtection="0">
      <alignment vertical="center"/>
    </xf>
    <xf numFmtId="0" fontId="45" fillId="26" borderId="37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30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3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3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6" borderId="37" applyNumberFormat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57" fillId="0" borderId="0"/>
    <xf numFmtId="0" fontId="58" fillId="0" borderId="0"/>
    <xf numFmtId="0" fontId="57" fillId="0" borderId="0"/>
    <xf numFmtId="0" fontId="57" fillId="0" borderId="0"/>
    <xf numFmtId="43" fontId="55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4" fontId="61" fillId="0" borderId="0" applyFont="0" applyFill="0" applyBorder="0" applyAlignment="0" applyProtection="0"/>
    <xf numFmtId="177" fontId="55" fillId="0" borderId="0" applyNumberFormat="0" applyFont="0" applyFill="0" applyBorder="0" applyAlignment="0" applyProtection="0"/>
    <xf numFmtId="178" fontId="55" fillId="0" borderId="0" applyNumberFormat="0" applyFont="0" applyFill="0" applyBorder="0" applyAlignment="0" applyProtection="0"/>
    <xf numFmtId="177" fontId="55" fillId="0" borderId="0" applyNumberFormat="0" applyFont="0" applyFill="0" applyBorder="0" applyAlignment="0" applyProtection="0"/>
    <xf numFmtId="0" fontId="59" fillId="0" borderId="0"/>
    <xf numFmtId="179" fontId="62" fillId="0" borderId="0" applyFont="0" applyFill="0" applyBorder="0" applyAlignment="0"/>
    <xf numFmtId="180" fontId="59" fillId="0" borderId="0" applyFont="0" applyFill="0" applyBorder="0" applyAlignment="0" applyProtection="0"/>
    <xf numFmtId="0" fontId="57" fillId="0" borderId="0"/>
    <xf numFmtId="0" fontId="63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64" fillId="0" borderId="0" applyNumberFormat="0" applyFill="0" applyBorder="0" applyAlignment="0" applyProtection="0"/>
    <xf numFmtId="0" fontId="57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7" fillId="0" borderId="0"/>
    <xf numFmtId="40" fontId="61" fillId="0" borderId="0" applyFont="0" applyFill="0" applyBorder="0" applyAlignment="0" applyProtection="0"/>
    <xf numFmtId="0" fontId="67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69" fillId="0" borderId="0" applyFont="0" applyFill="0" applyBorder="0" applyAlignment="0" applyProtection="0"/>
    <xf numFmtId="0" fontId="70" fillId="0" borderId="0"/>
    <xf numFmtId="0" fontId="57" fillId="0" borderId="0"/>
    <xf numFmtId="0" fontId="69" fillId="0" borderId="0"/>
    <xf numFmtId="0" fontId="57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0" fontId="57" fillId="0" borderId="0"/>
    <xf numFmtId="181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71" fillId="0" borderId="0">
      <alignment vertical="top"/>
    </xf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62" fillId="0" borderId="0"/>
    <xf numFmtId="0" fontId="57" fillId="0" borderId="0"/>
    <xf numFmtId="0" fontId="57" fillId="0" borderId="0"/>
    <xf numFmtId="0" fontId="57" fillId="0" borderId="0"/>
    <xf numFmtId="182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4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75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61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5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61" fillId="0" borderId="0" applyFont="0" applyFill="0" applyBorder="0" applyAlignment="0" applyProtection="0"/>
    <xf numFmtId="0" fontId="57" fillId="0" borderId="0"/>
    <xf numFmtId="0" fontId="75" fillId="0" borderId="0"/>
    <xf numFmtId="0" fontId="59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4" fillId="0" borderId="0"/>
    <xf numFmtId="0" fontId="72" fillId="0" borderId="0" applyFont="0" applyFill="0" applyBorder="0" applyAlignment="0" applyProtection="0"/>
    <xf numFmtId="0" fontId="75" fillId="0" borderId="0"/>
    <xf numFmtId="0" fontId="59" fillId="0" borderId="0"/>
    <xf numFmtId="0" fontId="62" fillId="0" borderId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2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7" fillId="0" borderId="0"/>
    <xf numFmtId="0" fontId="57" fillId="0" borderId="0"/>
    <xf numFmtId="0" fontId="75" fillId="0" borderId="0"/>
    <xf numFmtId="0" fontId="75" fillId="0" borderId="0"/>
    <xf numFmtId="0" fontId="75" fillId="0" borderId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2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 applyNumberFormat="0" applyFill="0" applyBorder="0" applyAlignment="0" applyProtection="0"/>
    <xf numFmtId="0" fontId="7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76" fillId="0" borderId="0">
      <alignment horizontal="centerContinuous"/>
    </xf>
    <xf numFmtId="184" fontId="62" fillId="0" borderId="0"/>
    <xf numFmtId="185" fontId="77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191" fontId="81" fillId="0" borderId="0"/>
    <xf numFmtId="1" fontId="58" fillId="0" borderId="39">
      <alignment horizontal="center" vertical="center"/>
    </xf>
    <xf numFmtId="192" fontId="59" fillId="0" borderId="0" applyFont="0" applyFill="0" applyBorder="0" applyAlignment="0" applyProtection="0"/>
    <xf numFmtId="193" fontId="59" fillId="0" borderId="40" applyBorder="0"/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1" fontId="58" fillId="0" borderId="39">
      <alignment horizontal="center" vertical="center"/>
    </xf>
    <xf numFmtId="0" fontId="57" fillId="0" borderId="0"/>
    <xf numFmtId="181" fontId="5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194" fontId="82" fillId="0" borderId="0">
      <protection locked="0"/>
    </xf>
    <xf numFmtId="10" fontId="83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85" fillId="0" borderId="41">
      <alignment vertical="center"/>
    </xf>
    <xf numFmtId="0" fontId="85" fillId="0" borderId="41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87" fillId="50" borderId="0" applyNumberFormat="0" applyBorder="0" applyAlignment="0" applyProtection="0">
      <alignment vertical="center"/>
    </xf>
    <xf numFmtId="14" fontId="88" fillId="0" borderId="0">
      <alignment horizontal="center"/>
    </xf>
    <xf numFmtId="0" fontId="89" fillId="0" borderId="0" applyNumberFormat="0" applyFill="0" applyBorder="0" applyAlignment="0" applyProtection="0">
      <alignment vertical="center"/>
    </xf>
    <xf numFmtId="2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5" fontId="59" fillId="0" borderId="0"/>
    <xf numFmtId="0" fontId="93" fillId="51" borderId="0" applyNumberFormat="0" applyBorder="0" applyAlignment="0" applyProtection="0">
      <alignment vertical="center"/>
    </xf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196" fontId="94" fillId="0" borderId="0"/>
    <xf numFmtId="0" fontId="95" fillId="0" borderId="0"/>
    <xf numFmtId="197" fontId="57" fillId="0" borderId="38">
      <alignment horizontal="right" vertical="center" shrinkToFit="1"/>
    </xf>
    <xf numFmtId="37" fontId="75" fillId="0" borderId="42"/>
    <xf numFmtId="0" fontId="90" fillId="0" borderId="0" applyFont="0" applyFill="0" applyBorder="0" applyAlignment="0" applyProtection="0"/>
    <xf numFmtId="0" fontId="96" fillId="0" borderId="0">
      <alignment horizontal="centerContinuous" vertical="center"/>
    </xf>
    <xf numFmtId="0" fontId="9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49" fontId="98" fillId="0" borderId="39">
      <alignment horizontal="left" vertical="center" indent="1"/>
    </xf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100" fillId="0" borderId="0" applyFont="0" applyFill="0" applyBorder="0" applyAlignment="0" applyProtection="0"/>
    <xf numFmtId="38" fontId="100" fillId="0" borderId="0" applyFont="0" applyFill="0" applyBorder="0" applyAlignment="0" applyProtection="0"/>
    <xf numFmtId="198" fontId="55" fillId="0" borderId="0">
      <alignment vertical="center"/>
    </xf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9" fontId="100" fillId="0" borderId="0" applyFont="0" applyFill="0" applyBorder="0" applyAlignment="0" applyProtection="0"/>
    <xf numFmtId="200" fontId="100" fillId="0" borderId="0" applyFont="0" applyFill="0" applyBorder="0" applyAlignment="0" applyProtection="0"/>
    <xf numFmtId="0" fontId="59" fillId="0" borderId="0"/>
    <xf numFmtId="0" fontId="101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01" fontId="59" fillId="0" borderId="0"/>
    <xf numFmtId="194" fontId="103" fillId="0" borderId="0">
      <protection locked="0"/>
    </xf>
    <xf numFmtId="9" fontId="104" fillId="52" borderId="0" applyFill="0" applyBorder="0" applyProtection="0">
      <alignment horizontal="right"/>
    </xf>
    <xf numFmtId="10" fontId="104" fillId="0" borderId="0" applyFill="0" applyBorder="0" applyProtection="0">
      <alignment horizontal="right"/>
    </xf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/>
    <xf numFmtId="9" fontId="105" fillId="0" borderId="0" applyFont="0" applyFill="0" applyBorder="0" applyAlignment="0" applyProtection="0">
      <alignment vertical="center"/>
    </xf>
    <xf numFmtId="10" fontId="79" fillId="0" borderId="43"/>
    <xf numFmtId="10" fontId="79" fillId="0" borderId="0"/>
    <xf numFmtId="202" fontId="73" fillId="0" borderId="38" applyFont="0" applyBorder="0" applyAlignment="0">
      <alignment horizontal="center" vertical="center"/>
    </xf>
    <xf numFmtId="0" fontId="106" fillId="0" borderId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59" fillId="0" borderId="0">
      <alignment vertical="center"/>
    </xf>
    <xf numFmtId="0" fontId="59" fillId="0" borderId="0" applyBorder="0"/>
    <xf numFmtId="0" fontId="57" fillId="0" borderId="0"/>
    <xf numFmtId="203" fontId="59" fillId="0" borderId="0" applyFont="0" applyFill="0" applyBorder="0" applyAlignment="0" applyProtection="0"/>
    <xf numFmtId="0" fontId="55" fillId="0" borderId="0" applyFont="0" applyFill="0" applyBorder="0" applyAlignment="0" applyProtection="0"/>
    <xf numFmtId="204" fontId="75" fillId="0" borderId="42">
      <alignment horizontal="left"/>
    </xf>
    <xf numFmtId="37" fontId="58" fillId="0" borderId="23" applyAlignment="0"/>
    <xf numFmtId="0" fontId="96" fillId="0" borderId="0"/>
    <xf numFmtId="205" fontId="107" fillId="0" borderId="0">
      <alignment vertical="center"/>
    </xf>
    <xf numFmtId="206" fontId="55" fillId="0" borderId="42" applyFill="0" applyBorder="0" applyProtection="0">
      <alignment vertical="center"/>
    </xf>
    <xf numFmtId="41" fontId="55" fillId="0" borderId="0" applyFont="0" applyFill="0" applyBorder="0" applyAlignment="0" applyProtection="0"/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0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207" fontId="57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75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2" fontId="5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/>
    <xf numFmtId="0" fontId="57" fillId="0" borderId="0" applyFont="0" applyFill="0" applyBorder="0" applyAlignment="0" applyProtection="0"/>
    <xf numFmtId="0" fontId="57" fillId="0" borderId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208" fontId="96" fillId="0" borderId="0">
      <alignment horizontal="center"/>
    </xf>
    <xf numFmtId="0" fontId="109" fillId="0" borderId="18"/>
    <xf numFmtId="209" fontId="59" fillId="0" borderId="0"/>
    <xf numFmtId="210" fontId="59" fillId="0" borderId="0"/>
    <xf numFmtId="211" fontId="59" fillId="0" borderId="0"/>
    <xf numFmtId="0" fontId="57" fillId="0" borderId="0"/>
    <xf numFmtId="0" fontId="110" fillId="0" borderId="0" applyNumberFormat="0" applyFill="0" applyBorder="0" applyAlignment="0" applyProtection="0">
      <alignment vertical="top"/>
      <protection locked="0"/>
    </xf>
    <xf numFmtId="212" fontId="59" fillId="0" borderId="0" applyFont="0" applyFill="0" applyBorder="0" applyAlignment="0" applyProtection="0"/>
    <xf numFmtId="177" fontId="111" fillId="0" borderId="0" applyFont="0" applyFill="0" applyBorder="0" applyAlignment="0" applyProtection="0"/>
    <xf numFmtId="213" fontId="55" fillId="0" borderId="0" applyFont="0" applyFill="0" applyBorder="0" applyAlignment="0" applyProtection="0"/>
    <xf numFmtId="214" fontId="79" fillId="0" borderId="0" applyFill="0" applyBorder="0" applyProtection="0">
      <alignment horizontal="right"/>
    </xf>
    <xf numFmtId="0" fontId="58" fillId="0" borderId="44">
      <alignment vertical="justify" wrapText="1"/>
    </xf>
    <xf numFmtId="204" fontId="75" fillId="0" borderId="42">
      <alignment horizontal="left"/>
    </xf>
    <xf numFmtId="0" fontId="79" fillId="0" borderId="0"/>
    <xf numFmtId="3" fontId="112" fillId="0" borderId="45">
      <alignment horizontal="center" vertical="center"/>
    </xf>
    <xf numFmtId="4" fontId="90" fillId="0" borderId="0" applyFont="0" applyFill="0" applyBorder="0" applyAlignment="0" applyProtection="0"/>
    <xf numFmtId="3" fontId="90" fillId="0" borderId="0" applyFont="0" applyFill="0" applyBorder="0" applyAlignment="0" applyProtection="0"/>
    <xf numFmtId="215" fontId="59" fillId="0" borderId="0">
      <alignment horizontal="center" vertical="center"/>
    </xf>
    <xf numFmtId="183" fontId="73" fillId="0" borderId="0" applyFont="0" applyFill="0" applyBorder="0" applyAlignment="0" applyProtection="0"/>
    <xf numFmtId="216" fontId="59" fillId="0" borderId="0"/>
    <xf numFmtId="217" fontId="59" fillId="0" borderId="0"/>
    <xf numFmtId="198" fontId="55" fillId="0" borderId="0">
      <alignment vertical="center"/>
    </xf>
    <xf numFmtId="198" fontId="55" fillId="0" borderId="0">
      <alignment vertical="center"/>
    </xf>
    <xf numFmtId="218" fontId="59" fillId="0" borderId="38">
      <alignment horizontal="left" vertical="center"/>
    </xf>
    <xf numFmtId="219" fontId="57" fillId="0" borderId="0" applyFill="0" applyBorder="0" applyProtection="0">
      <alignment vertical="center"/>
    </xf>
    <xf numFmtId="0" fontId="104" fillId="53" borderId="46" applyNumberFormat="0" applyFont="0" applyAlignment="0" applyProtection="0">
      <alignment vertical="center"/>
    </xf>
    <xf numFmtId="220" fontId="96" fillId="0" borderId="0">
      <alignment horizontal="right" vertical="center"/>
    </xf>
    <xf numFmtId="0" fontId="59" fillId="0" borderId="0"/>
    <xf numFmtId="0" fontId="113" fillId="34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21" fontId="59" fillId="0" borderId="0"/>
    <xf numFmtId="194" fontId="103" fillId="0" borderId="0">
      <protection locked="0"/>
    </xf>
    <xf numFmtId="192" fontId="83" fillId="0" borderId="0" applyFont="0" applyFill="0" applyBorder="0" applyAlignment="0" applyProtection="0"/>
    <xf numFmtId="0" fontId="59" fillId="0" borderId="0" applyFont="0" applyFill="0" applyBorder="0" applyAlignment="0" applyProtection="0"/>
    <xf numFmtId="222" fontId="57" fillId="0" borderId="0" applyFont="0" applyFill="0" applyBorder="0" applyAlignment="0" applyProtection="0"/>
    <xf numFmtId="194" fontId="103" fillId="0" borderId="0">
      <protection locked="0"/>
    </xf>
    <xf numFmtId="38" fontId="59" fillId="0" borderId="0" applyFont="0" applyFill="0" applyBorder="0" applyAlignment="0" applyProtection="0"/>
    <xf numFmtId="0" fontId="59" fillId="0" borderId="20">
      <alignment vertical="center"/>
    </xf>
    <xf numFmtId="0" fontId="59" fillId="0" borderId="42">
      <alignment vertical="center" shrinkToFit="1"/>
    </xf>
    <xf numFmtId="0" fontId="59" fillId="0" borderId="0" applyFont="0" applyFill="0" applyBorder="0" applyAlignment="0" applyProtection="0"/>
    <xf numFmtId="3" fontId="59" fillId="0" borderId="40"/>
    <xf numFmtId="181" fontId="59" fillId="0" borderId="0" applyFont="0" applyFill="0" applyBorder="0" applyAlignment="0" applyProtection="0"/>
    <xf numFmtId="192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223" fontId="59" fillId="0" borderId="0" applyFont="0" applyFill="0" applyBorder="0" applyAlignment="0" applyProtection="0"/>
    <xf numFmtId="194" fontId="103" fillId="0" borderId="0">
      <protection locked="0"/>
    </xf>
    <xf numFmtId="199" fontId="114" fillId="0" borderId="0" applyFont="0" applyFill="0" applyBorder="0" applyAlignment="0" applyProtection="0"/>
    <xf numFmtId="42" fontId="55" fillId="0" borderId="0" applyFont="0" applyFill="0" applyBorder="0" applyAlignment="0" applyProtection="0"/>
    <xf numFmtId="42" fontId="55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200" fontId="114" fillId="0" borderId="0" applyFont="0" applyFill="0" applyBorder="0" applyAlignment="0" applyProtection="0"/>
    <xf numFmtId="10" fontId="90" fillId="0" borderId="0" applyFont="0" applyFill="0" applyBorder="0" applyAlignment="0" applyProtection="0"/>
    <xf numFmtId="194" fontId="103" fillId="0" borderId="0">
      <protection locked="0"/>
    </xf>
    <xf numFmtId="0" fontId="57" fillId="0" borderId="0"/>
    <xf numFmtId="0" fontId="55" fillId="0" borderId="0"/>
    <xf numFmtId="0" fontId="55" fillId="0" borderId="0">
      <alignment vertical="center"/>
    </xf>
    <xf numFmtId="0" fontId="57" fillId="0" borderId="0"/>
    <xf numFmtId="0" fontId="55" fillId="0" borderId="0"/>
    <xf numFmtId="0" fontId="18" fillId="0" borderId="0">
      <alignment vertical="center"/>
    </xf>
    <xf numFmtId="0" fontId="18" fillId="0" borderId="0">
      <alignment vertical="center"/>
    </xf>
    <xf numFmtId="0" fontId="115" fillId="0" borderId="0">
      <alignment vertical="center"/>
    </xf>
    <xf numFmtId="0" fontId="57" fillId="0" borderId="0"/>
    <xf numFmtId="37" fontId="116" fillId="0" borderId="0"/>
    <xf numFmtId="184" fontId="117" fillId="0" borderId="0"/>
    <xf numFmtId="14" fontId="59" fillId="54" borderId="0" applyFont="0" applyFill="0" applyBorder="0" applyAlignment="0"/>
    <xf numFmtId="0" fontId="59" fillId="0" borderId="0"/>
    <xf numFmtId="0" fontId="90" fillId="0" borderId="47" applyNumberFormat="0" applyFont="0" applyFill="0" applyAlignment="0" applyProtection="0"/>
    <xf numFmtId="43" fontId="55" fillId="0" borderId="0" applyFont="0" applyFill="0" applyBorder="0" applyAlignment="0" applyProtection="0"/>
    <xf numFmtId="41" fontId="55" fillId="0" borderId="0" applyFont="0" applyFill="0" applyBorder="0" applyAlignment="0" applyProtection="0"/>
    <xf numFmtId="40" fontId="114" fillId="0" borderId="0" applyFont="0" applyFill="0" applyBorder="0" applyAlignment="0" applyProtection="0"/>
    <xf numFmtId="38" fontId="114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119" fillId="35" borderId="0" applyNumberFormat="0" applyBorder="0" applyAlignment="0" applyProtection="0">
      <alignment vertical="center"/>
    </xf>
    <xf numFmtId="224" fontId="79" fillId="0" borderId="0" applyFont="0" applyFill="0" applyBorder="0" applyAlignment="0" applyProtection="0"/>
    <xf numFmtId="225" fontId="79" fillId="0" borderId="0" applyFont="0" applyFill="0" applyBorder="0" applyAlignment="0" applyProtection="0"/>
    <xf numFmtId="226" fontId="105" fillId="0" borderId="0" applyFont="0" applyFill="0" applyBorder="0" applyAlignment="0" applyProtection="0"/>
    <xf numFmtId="227" fontId="90" fillId="0" borderId="0" applyFont="0" applyFill="0" applyBorder="0" applyAlignment="0" applyProtection="0"/>
    <xf numFmtId="0" fontId="112" fillId="0" borderId="48" applyNumberFormat="0" applyFont="0" applyFill="0" applyProtection="0">
      <alignment horizontal="center" vertical="center" wrapText="1"/>
    </xf>
    <xf numFmtId="40" fontId="61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0" fontId="121" fillId="0" borderId="49" applyNumberFormat="0" applyFill="0" applyAlignment="0" applyProtection="0">
      <alignment vertical="center"/>
    </xf>
    <xf numFmtId="0" fontId="122" fillId="0" borderId="50" applyNumberFormat="0" applyFill="0" applyAlignment="0" applyProtection="0">
      <alignment vertical="center"/>
    </xf>
    <xf numFmtId="0" fontId="123" fillId="0" borderId="51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5" borderId="52" applyNumberFormat="0" applyAlignment="0" applyProtection="0">
      <alignment vertical="center"/>
    </xf>
    <xf numFmtId="0" fontId="125" fillId="0" borderId="53" applyNumberFormat="0" applyFill="0" applyAlignment="0" applyProtection="0">
      <alignment vertical="center"/>
    </xf>
    <xf numFmtId="0" fontId="126" fillId="56" borderId="54" applyNumberFormat="0" applyAlignment="0" applyProtection="0">
      <alignment vertical="center"/>
    </xf>
    <xf numFmtId="0" fontId="127" fillId="38" borderId="54" applyNumberFormat="0" applyAlignment="0" applyProtection="0">
      <alignment vertical="center"/>
    </xf>
    <xf numFmtId="0" fontId="128" fillId="56" borderId="55" applyNumberFormat="0" applyAlignment="0" applyProtection="0">
      <alignment vertical="center"/>
    </xf>
    <xf numFmtId="0" fontId="129" fillId="0" borderId="0"/>
    <xf numFmtId="0" fontId="130" fillId="0" borderId="56" applyNumberFormat="0" applyFill="0" applyAlignment="0" applyProtection="0">
      <alignment vertical="center"/>
    </xf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92" fontId="69" fillId="0" borderId="0" applyFont="0" applyFill="0" applyBorder="0" applyAlignment="0" applyProtection="0"/>
    <xf numFmtId="41" fontId="134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69" fillId="0" borderId="0" applyFont="0" applyFill="0" applyBorder="0" applyAlignment="0" applyProtection="0"/>
    <xf numFmtId="3" fontId="58" fillId="0" borderId="0"/>
    <xf numFmtId="0" fontId="59" fillId="57" borderId="57">
      <alignment horizontal="center" vertical="center"/>
    </xf>
    <xf numFmtId="194" fontId="82" fillId="0" borderId="0">
      <protection locked="0"/>
    </xf>
    <xf numFmtId="194" fontId="82" fillId="0" borderId="0">
      <protection locked="0"/>
    </xf>
    <xf numFmtId="0" fontId="59" fillId="0" borderId="0" applyFont="0" applyFill="0" applyBorder="0" applyAlignment="0" applyProtection="0"/>
    <xf numFmtId="223" fontId="135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136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3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23" fontId="138" fillId="0" borderId="0" applyFont="0" applyFill="0" applyBorder="0" applyAlignment="0" applyProtection="0"/>
    <xf numFmtId="223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9" fontId="83" fillId="0" borderId="0" applyFont="0" applyFill="0" applyBorder="0" applyAlignment="0" applyProtection="0"/>
    <xf numFmtId="199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28" fontId="83" fillId="0" borderId="0" applyFont="0" applyFill="0" applyBorder="0" applyAlignment="0" applyProtection="0"/>
    <xf numFmtId="228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229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30" fontId="104" fillId="0" borderId="0" applyFont="0" applyFill="0" applyBorder="0" applyAlignment="0" applyProtection="0"/>
    <xf numFmtId="230" fontId="104" fillId="0" borderId="0" applyFont="0" applyFill="0" applyBorder="0" applyAlignment="0" applyProtection="0"/>
    <xf numFmtId="223" fontId="83" fillId="0" borderId="0" applyFont="0" applyFill="0" applyBorder="0" applyAlignment="0" applyProtection="0"/>
    <xf numFmtId="223" fontId="84" fillId="0" borderId="0" applyFont="0" applyFill="0" applyBorder="0" applyAlignment="0" applyProtection="0"/>
    <xf numFmtId="231" fontId="83" fillId="0" borderId="0" applyFont="0" applyFill="0" applyBorder="0" applyAlignment="0" applyProtection="0"/>
    <xf numFmtId="23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4" fontId="82" fillId="0" borderId="0">
      <protection locked="0"/>
    </xf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6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2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32" fontId="138" fillId="0" borderId="0" applyFont="0" applyFill="0" applyBorder="0" applyAlignment="0" applyProtection="0"/>
    <xf numFmtId="23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0" fontId="83" fillId="0" borderId="0" applyFont="0" applyFill="0" applyBorder="0" applyAlignment="0" applyProtection="0"/>
    <xf numFmtId="20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3" fontId="83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234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5" fontId="104" fillId="0" borderId="0" applyFont="0" applyFill="0" applyBorder="0" applyAlignment="0" applyProtection="0"/>
    <xf numFmtId="235" fontId="104" fillId="0" borderId="0" applyFont="0" applyFill="0" applyBorder="0" applyAlignment="0" applyProtection="0"/>
    <xf numFmtId="232" fontId="83" fillId="0" borderId="0" applyFont="0" applyFill="0" applyBorder="0" applyAlignment="0" applyProtection="0"/>
    <xf numFmtId="232" fontId="84" fillId="0" borderId="0" applyFont="0" applyFill="0" applyBorder="0" applyAlignment="0" applyProtection="0"/>
    <xf numFmtId="236" fontId="83" fillId="0" borderId="0" applyFont="0" applyFill="0" applyBorder="0" applyAlignment="0" applyProtection="0"/>
    <xf numFmtId="236" fontId="84" fillId="0" borderId="0" applyFont="0" applyFill="0" applyBorder="0" applyAlignment="0" applyProtection="0"/>
    <xf numFmtId="42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5" fillId="0" borderId="0" applyFont="0" applyFill="0" applyBorder="0" applyAlignment="0" applyProtection="0"/>
    <xf numFmtId="44" fontId="134" fillId="0" borderId="0" applyFont="0" applyFill="0" applyBorder="0" applyAlignment="0" applyProtection="0"/>
    <xf numFmtId="223" fontId="69" fillId="0" borderId="0" applyFont="0" applyFill="0" applyBorder="0" applyAlignment="0" applyProtection="0"/>
    <xf numFmtId="232" fontId="69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61" fillId="0" borderId="0"/>
    <xf numFmtId="0" fontId="139" fillId="0" borderId="0">
      <alignment horizontal="center" wrapText="1"/>
      <protection locked="0"/>
    </xf>
    <xf numFmtId="0" fontId="5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136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41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138" fillId="0" borderId="0" applyFont="0" applyFill="0" applyBorder="0" applyAlignment="0" applyProtection="0"/>
    <xf numFmtId="192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205" fontId="83" fillId="0" borderId="0" applyFont="0" applyFill="0" applyBorder="0" applyAlignment="0" applyProtection="0"/>
    <xf numFmtId="205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237" fontId="104" fillId="0" borderId="0" applyFont="0" applyFill="0" applyBorder="0" applyAlignment="0" applyProtection="0"/>
    <xf numFmtId="237" fontId="104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4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82" fillId="0" borderId="0">
      <protection locked="0"/>
    </xf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136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181" fontId="137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37" fillId="0" borderId="0" applyFont="0" applyFill="0" applyBorder="0" applyAlignment="0" applyProtection="0"/>
    <xf numFmtId="180" fontId="83" fillId="0" borderId="0" applyFont="0" applyFill="0" applyBorder="0" applyAlignment="0" applyProtection="0"/>
    <xf numFmtId="18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238" fontId="104" fillId="0" borderId="0" applyFont="0" applyFill="0" applyBorder="0" applyAlignment="0" applyProtection="0"/>
    <xf numFmtId="238" fontId="104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239" fontId="85" fillId="0" borderId="0">
      <alignment horizontal="right"/>
      <protection locked="0"/>
    </xf>
    <xf numFmtId="0" fontId="142" fillId="0" borderId="0" applyNumberFormat="0" applyFill="0" applyBorder="0" applyAlignment="0" applyProtection="0"/>
    <xf numFmtId="240" fontId="143" fillId="0" borderId="0" applyFont="0" applyFill="0" applyBorder="0" applyAlignment="0" applyProtection="0"/>
    <xf numFmtId="241" fontId="59" fillId="0" borderId="0" applyFont="0" applyFill="0" applyBorder="0" applyAlignment="0" applyProtection="0"/>
    <xf numFmtId="0" fontId="133" fillId="0" borderId="0"/>
    <xf numFmtId="0" fontId="144" fillId="0" borderId="0"/>
    <xf numFmtId="0" fontId="74" fillId="0" borderId="0"/>
    <xf numFmtId="0" fontId="134" fillId="0" borderId="0"/>
    <xf numFmtId="0" fontId="69" fillId="0" borderId="0"/>
    <xf numFmtId="0" fontId="131" fillId="0" borderId="0"/>
    <xf numFmtId="0" fontId="145" fillId="0" borderId="0"/>
    <xf numFmtId="194" fontId="82" fillId="0" borderId="0">
      <protection locked="0"/>
    </xf>
    <xf numFmtId="0" fontId="146" fillId="0" borderId="0"/>
    <xf numFmtId="0" fontId="147" fillId="0" borderId="0"/>
    <xf numFmtId="0" fontId="148" fillId="0" borderId="0"/>
    <xf numFmtId="0" fontId="149" fillId="0" borderId="0"/>
    <xf numFmtId="0" fontId="150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1" fontId="83" fillId="0" borderId="0"/>
    <xf numFmtId="1" fontId="84" fillId="0" borderId="0"/>
    <xf numFmtId="0" fontId="150" fillId="0" borderId="0"/>
    <xf numFmtId="0" fontId="135" fillId="0" borderId="0"/>
    <xf numFmtId="0" fontId="150" fillId="0" borderId="0"/>
    <xf numFmtId="0" fontId="84" fillId="0" borderId="0"/>
    <xf numFmtId="0" fontId="70" fillId="0" borderId="0"/>
    <xf numFmtId="0" fontId="135" fillId="0" borderId="0"/>
    <xf numFmtId="0" fontId="148" fillId="0" borderId="0"/>
    <xf numFmtId="0" fontId="137" fillId="0" borderId="0"/>
    <xf numFmtId="0" fontId="83" fillId="0" borderId="0"/>
    <xf numFmtId="0" fontId="84" fillId="0" borderId="0"/>
    <xf numFmtId="0" fontId="151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84" fillId="0" borderId="0"/>
    <xf numFmtId="0" fontId="154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37" fontId="83" fillId="0" borderId="0"/>
    <xf numFmtId="37" fontId="84" fillId="0" borderId="0"/>
    <xf numFmtId="0" fontId="138" fillId="0" borderId="0"/>
    <xf numFmtId="0" fontId="137" fillId="0" borderId="0"/>
    <xf numFmtId="0" fontId="83" fillId="0" borderId="0"/>
    <xf numFmtId="0" fontId="84" fillId="0" borderId="0"/>
    <xf numFmtId="0" fontId="152" fillId="0" borderId="0"/>
    <xf numFmtId="0" fontId="153" fillId="0" borderId="0"/>
    <xf numFmtId="0" fontId="83" fillId="0" borderId="0"/>
    <xf numFmtId="0" fontId="155" fillId="0" borderId="0"/>
    <xf numFmtId="0" fontId="83" fillId="0" borderId="0"/>
    <xf numFmtId="194" fontId="82" fillId="0" borderId="0">
      <protection locked="0"/>
    </xf>
    <xf numFmtId="37" fontId="83" fillId="0" borderId="0"/>
    <xf numFmtId="0" fontId="135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38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83" fillId="0" borderId="0"/>
    <xf numFmtId="0" fontId="84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57" fillId="0" borderId="0"/>
    <xf numFmtId="0" fontId="156" fillId="0" borderId="0"/>
    <xf numFmtId="0" fontId="157" fillId="0" borderId="0"/>
    <xf numFmtId="0" fontId="57" fillId="0" borderId="0"/>
    <xf numFmtId="0" fontId="137" fillId="0" borderId="0"/>
    <xf numFmtId="0" fontId="156" fillId="0" borderId="0"/>
    <xf numFmtId="0" fontId="157" fillId="0" borderId="0"/>
    <xf numFmtId="0" fontId="57" fillId="0" borderId="0"/>
    <xf numFmtId="0" fontId="158" fillId="0" borderId="0"/>
    <xf numFmtId="0" fontId="156" fillId="0" borderId="0"/>
    <xf numFmtId="0" fontId="1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57" fillId="0" borderId="0"/>
    <xf numFmtId="0" fontId="136" fillId="0" borderId="0"/>
    <xf numFmtId="0" fontId="158" fillId="0" borderId="0"/>
    <xf numFmtId="0" fontId="57" fillId="0" borderId="0"/>
    <xf numFmtId="0" fontId="84" fillId="0" borderId="0"/>
    <xf numFmtId="0" fontId="57" fillId="0" borderId="0"/>
    <xf numFmtId="0" fontId="135" fillId="0" borderId="0"/>
    <xf numFmtId="0" fontId="83" fillId="0" borderId="0"/>
    <xf numFmtId="0" fontId="84" fillId="0" borderId="0"/>
    <xf numFmtId="0" fontId="159" fillId="0" borderId="0"/>
    <xf numFmtId="0" fontId="147" fillId="0" borderId="0"/>
    <xf numFmtId="0" fontId="159" fillId="0" borderId="0"/>
    <xf numFmtId="0" fontId="147" fillId="0" borderId="0"/>
    <xf numFmtId="0" fontId="160" fillId="0" borderId="0"/>
    <xf numFmtId="0" fontId="161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0" fontId="136" fillId="0" borderId="0"/>
    <xf numFmtId="0" fontId="158" fillId="0" borderId="0"/>
    <xf numFmtId="242" fontId="57" fillId="0" borderId="0" applyFill="0" applyBorder="0" applyAlignment="0"/>
    <xf numFmtId="0" fontId="162" fillId="0" borderId="0"/>
    <xf numFmtId="0" fontId="136" fillId="0" borderId="0"/>
    <xf numFmtId="0" fontId="158" fillId="0" borderId="0"/>
    <xf numFmtId="0" fontId="55" fillId="0" borderId="0">
      <protection locked="0"/>
    </xf>
    <xf numFmtId="0" fontId="57" fillId="0" borderId="0" applyFont="0" applyFill="0" applyBorder="0" applyAlignment="0" applyProtection="0"/>
    <xf numFmtId="0" fontId="136" fillId="0" borderId="0"/>
    <xf numFmtId="0" fontId="158" fillId="0" borderId="0"/>
    <xf numFmtId="0" fontId="136" fillId="0" borderId="0"/>
    <xf numFmtId="0" fontId="158" fillId="0" borderId="0"/>
    <xf numFmtId="0" fontId="163" fillId="0" borderId="0" applyNumberFormat="0" applyAlignment="0">
      <alignment horizontal="left"/>
    </xf>
    <xf numFmtId="0" fontId="55" fillId="0" borderId="0">
      <protection locked="0"/>
    </xf>
    <xf numFmtId="0" fontId="136" fillId="0" borderId="0"/>
    <xf numFmtId="0" fontId="158" fillId="0" borderId="0"/>
    <xf numFmtId="0" fontId="136" fillId="0" borderId="0"/>
    <xf numFmtId="0" fontId="158" fillId="0" borderId="0"/>
    <xf numFmtId="243" fontId="57" fillId="0" borderId="0"/>
    <xf numFmtId="244" fontId="57" fillId="0" borderId="0" applyFont="0" applyFill="0" applyBorder="0" applyAlignment="0" applyProtection="0"/>
    <xf numFmtId="0" fontId="136" fillId="0" borderId="0"/>
    <xf numFmtId="0" fontId="158" fillId="0" borderId="0"/>
    <xf numFmtId="245" fontId="57" fillId="0" borderId="0" applyFont="0" applyFill="0" applyBorder="0" applyAlignment="0" applyProtection="0"/>
    <xf numFmtId="246" fontId="57" fillId="0" borderId="0"/>
    <xf numFmtId="0" fontId="57" fillId="0" borderId="0" applyFont="0" applyFill="0" applyBorder="0" applyAlignment="0" applyProtection="0"/>
    <xf numFmtId="247" fontId="55" fillId="0" borderId="0">
      <protection locked="0"/>
    </xf>
    <xf numFmtId="0" fontId="136" fillId="0" borderId="0"/>
    <xf numFmtId="0" fontId="158" fillId="0" borderId="0"/>
    <xf numFmtId="0" fontId="164" fillId="0" borderId="0" applyNumberFormat="0" applyAlignment="0">
      <alignment horizontal="left"/>
    </xf>
    <xf numFmtId="0" fontId="165" fillId="0" borderId="0" applyNumberFormat="0" applyFill="0" applyBorder="0" applyAlignment="0" applyProtection="0"/>
    <xf numFmtId="0" fontId="136" fillId="0" borderId="0"/>
    <xf numFmtId="0" fontId="158" fillId="0" borderId="0"/>
    <xf numFmtId="38" fontId="166" fillId="52" borderId="0" applyNumberFormat="0" applyBorder="0" applyAlignment="0" applyProtection="0"/>
    <xf numFmtId="0" fontId="167" fillId="0" borderId="0">
      <alignment horizontal="left"/>
    </xf>
    <xf numFmtId="0" fontId="136" fillId="0" borderId="0"/>
    <xf numFmtId="0" fontId="158" fillId="0" borderId="0"/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0" fontId="136" fillId="0" borderId="0"/>
    <xf numFmtId="0" fontId="158" fillId="0" borderId="0"/>
    <xf numFmtId="14" fontId="169" fillId="58" borderId="41">
      <alignment horizontal="center" vertical="center" wrapText="1"/>
    </xf>
    <xf numFmtId="0" fontId="170" fillId="0" borderId="0" applyNumberFormat="0" applyFill="0" applyBorder="0" applyAlignment="0" applyProtection="0"/>
    <xf numFmtId="0" fontId="83" fillId="0" borderId="0" applyBorder="0"/>
    <xf numFmtId="248" fontId="71" fillId="0" borderId="0" applyFill="0" applyBorder="0" applyAlignment="0"/>
    <xf numFmtId="191" fontId="171" fillId="0" borderId="0" applyFill="0" applyBorder="0" applyAlignment="0"/>
    <xf numFmtId="203" fontId="171" fillId="0" borderId="0" applyFill="0" applyBorder="0" applyAlignment="0"/>
    <xf numFmtId="249" fontId="57" fillId="0" borderId="0" applyFill="0" applyBorder="0" applyAlignment="0"/>
    <xf numFmtId="250" fontId="57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53" fontId="172" fillId="59" borderId="0" applyNumberFormat="0" applyFont="0" applyBorder="0" applyAlignment="0">
      <alignment horizontal="left"/>
    </xf>
    <xf numFmtId="0" fontId="162" fillId="0" borderId="0"/>
    <xf numFmtId="0" fontId="169" fillId="0" borderId="0" applyFill="0" applyBorder="0" applyProtection="0">
      <alignment horizontal="center"/>
      <protection locked="0"/>
    </xf>
    <xf numFmtId="0" fontId="173" fillId="0" borderId="0" applyFill="0" applyBorder="0" applyProtection="0">
      <alignment horizontal="center"/>
    </xf>
    <xf numFmtId="254" fontId="117" fillId="0" borderId="0"/>
    <xf numFmtId="0" fontId="174" fillId="0" borderId="43">
      <alignment horizontal="center"/>
    </xf>
    <xf numFmtId="0" fontId="55" fillId="0" borderId="0">
      <protection locked="0"/>
    </xf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59" fillId="0" borderId="0" applyFont="0" applyFill="0" applyBorder="0" applyAlignment="0" applyProtection="0"/>
    <xf numFmtId="251" fontId="57" fillId="0" borderId="0" applyFont="0" applyFill="0" applyBorder="0" applyAlignment="0" applyProtection="0"/>
    <xf numFmtId="255" fontId="176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256" fontId="117" fillId="0" borderId="0" applyFont="0" applyFill="0" applyBorder="0" applyAlignment="0" applyProtection="0"/>
    <xf numFmtId="39" fontId="177" fillId="0" borderId="0" applyFont="0" applyFill="0" applyBorder="0" applyAlignment="0" applyProtection="0"/>
    <xf numFmtId="257" fontId="178" fillId="0" borderId="0" applyFont="0" applyFill="0" applyBorder="0" applyAlignment="0" applyProtection="0"/>
    <xf numFmtId="258" fontId="117" fillId="0" borderId="0" applyFont="0" applyFill="0" applyBorder="0" applyAlignment="0" applyProtection="0">
      <alignment horizontal="right"/>
    </xf>
    <xf numFmtId="259" fontId="55" fillId="0" borderId="0"/>
    <xf numFmtId="247" fontId="55" fillId="0" borderId="0">
      <protection locked="0"/>
    </xf>
    <xf numFmtId="3" fontId="179" fillId="0" borderId="0" applyFont="0" applyFill="0" applyBorder="0" applyAlignment="0" applyProtection="0"/>
    <xf numFmtId="0" fontId="180" fillId="0" borderId="0" applyFill="0" applyBorder="0" applyAlignment="0" applyProtection="0">
      <protection locked="0"/>
    </xf>
    <xf numFmtId="0" fontId="163" fillId="0" borderId="0" applyNumberFormat="0" applyAlignment="0">
      <alignment horizontal="left"/>
    </xf>
    <xf numFmtId="0" fontId="72" fillId="0" borderId="0" applyFont="0" applyFill="0" applyBorder="0" applyAlignment="0" applyProtection="0"/>
    <xf numFmtId="0" fontId="55" fillId="0" borderId="0">
      <protection locked="0"/>
    </xf>
    <xf numFmtId="0" fontId="59" fillId="0" borderId="0" applyFont="0" applyFill="0" applyBorder="0" applyAlignment="0" applyProtection="0"/>
    <xf numFmtId="191" fontId="171" fillId="0" borderId="0" applyFont="0" applyFill="0" applyBorder="0" applyAlignment="0" applyProtection="0"/>
    <xf numFmtId="260" fontId="77" fillId="0" borderId="0" applyFont="0" applyFill="0" applyBorder="0" applyAlignment="0" applyProtection="0"/>
    <xf numFmtId="261" fontId="117" fillId="0" borderId="0" applyFont="0" applyFill="0" applyBorder="0" applyAlignment="0" applyProtection="0">
      <alignment horizontal="right"/>
    </xf>
    <xf numFmtId="262" fontId="178" fillId="0" borderId="0" applyFont="0" applyFill="0" applyBorder="0" applyAlignment="0" applyProtection="0"/>
    <xf numFmtId="263" fontId="177" fillId="0" borderId="0" applyFont="0" applyFill="0" applyBorder="0" applyAlignment="0" applyProtection="0"/>
    <xf numFmtId="264" fontId="178" fillId="0" borderId="0" applyFont="0" applyFill="0" applyBorder="0" applyAlignment="0" applyProtection="0"/>
    <xf numFmtId="265" fontId="117" fillId="0" borderId="0" applyFont="0" applyFill="0" applyBorder="0" applyAlignment="0" applyProtection="0">
      <alignment horizontal="right"/>
    </xf>
    <xf numFmtId="266" fontId="55" fillId="0" borderId="38" applyFill="0" applyBorder="0" applyAlignment="0"/>
    <xf numFmtId="247" fontId="55" fillId="0" borderId="0">
      <protection locked="0"/>
    </xf>
    <xf numFmtId="267" fontId="94" fillId="0" borderId="0" applyFill="0" applyBorder="0" applyAlignment="0" applyProtection="0"/>
    <xf numFmtId="268" fontId="55" fillId="0" borderId="0"/>
    <xf numFmtId="49" fontId="57" fillId="0" borderId="0">
      <alignment horizontal="center"/>
    </xf>
    <xf numFmtId="49" fontId="181" fillId="0" borderId="0">
      <alignment horizontal="center"/>
    </xf>
    <xf numFmtId="49" fontId="166" fillId="0" borderId="0">
      <alignment horizontal="center"/>
    </xf>
    <xf numFmtId="49" fontId="182" fillId="0" borderId="0">
      <alignment horizontal="center"/>
    </xf>
    <xf numFmtId="0" fontId="140" fillId="0" borderId="0" applyFill="0" applyBorder="0" applyAlignment="0" applyProtection="0"/>
    <xf numFmtId="0" fontId="143" fillId="0" borderId="0" applyFont="0" applyFill="0" applyBorder="0" applyAlignment="0" applyProtection="0"/>
    <xf numFmtId="14" fontId="71" fillId="0" borderId="0" applyFill="0" applyBorder="0" applyAlignment="0"/>
    <xf numFmtId="0" fontId="140" fillId="0" borderId="0" applyFill="0" applyBorder="0" applyAlignment="0" applyProtection="0"/>
    <xf numFmtId="269" fontId="62" fillId="0" borderId="0" applyFill="0" applyBorder="0" applyProtection="0"/>
    <xf numFmtId="38" fontId="61" fillId="0" borderId="59">
      <alignment vertical="center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70" fontId="57" fillId="0" borderId="0"/>
    <xf numFmtId="251" fontId="55" fillId="0" borderId="0"/>
    <xf numFmtId="271" fontId="78" fillId="0" borderId="0" applyFont="0" applyFill="0" applyBorder="0" applyAlignment="0" applyProtection="0"/>
    <xf numFmtId="0" fontId="117" fillId="0" borderId="60" applyNumberFormat="0" applyFont="0" applyFill="0" applyAlignment="0" applyProtection="0"/>
    <xf numFmtId="272" fontId="183" fillId="0" borderId="0" applyFill="0" applyBorder="0" applyAlignment="0" applyProtection="0"/>
    <xf numFmtId="37" fontId="57" fillId="0" borderId="61">
      <alignment horizontal="right"/>
    </xf>
    <xf numFmtId="37" fontId="181" fillId="0" borderId="61">
      <alignment horizontal="right"/>
    </xf>
    <xf numFmtId="37" fontId="166" fillId="0" borderId="61">
      <alignment horizontal="right"/>
    </xf>
    <xf numFmtId="37" fontId="182" fillId="0" borderId="61">
      <alignment horizontal="right"/>
    </xf>
    <xf numFmtId="223" fontId="59" fillId="0" borderId="0" applyFont="0" applyFill="0" applyBorder="0" applyAlignment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164" fillId="0" borderId="0" applyNumberFormat="0" applyAlignment="0">
      <alignment horizontal="left"/>
    </xf>
    <xf numFmtId="273" fontId="57" fillId="0" borderId="0" applyFont="0" applyFill="0" applyBorder="0" applyAlignment="0" applyProtection="0"/>
    <xf numFmtId="194" fontId="82" fillId="0" borderId="0">
      <protection locked="0"/>
    </xf>
    <xf numFmtId="194" fontId="82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0" fontId="184" fillId="0" borderId="0">
      <protection locked="0"/>
    </xf>
    <xf numFmtId="2" fontId="140" fillId="0" borderId="0" applyFill="0" applyBorder="0" applyAlignment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0" borderId="0" applyFill="0" applyBorder="0" applyProtection="0">
      <alignment horizontal="left"/>
    </xf>
    <xf numFmtId="0" fontId="59" fillId="0" borderId="0"/>
    <xf numFmtId="38" fontId="166" fillId="60" borderId="0" applyNumberFormat="0" applyBorder="0" applyAlignment="0" applyProtection="0"/>
    <xf numFmtId="0" fontId="117" fillId="0" borderId="0" applyFont="0" applyFill="0" applyBorder="0" applyAlignment="0" applyProtection="0">
      <alignment horizontal="right"/>
    </xf>
    <xf numFmtId="0" fontId="168" fillId="0" borderId="0" applyNumberFormat="0" applyBorder="0"/>
    <xf numFmtId="0" fontId="187" fillId="0" borderId="24" applyNumberFormat="0" applyBorder="0"/>
    <xf numFmtId="0" fontId="188" fillId="0" borderId="0"/>
    <xf numFmtId="0" fontId="167" fillId="0" borderId="0">
      <alignment horizontal="left"/>
    </xf>
    <xf numFmtId="0" fontId="168" fillId="0" borderId="58" applyNumberFormat="0" applyAlignment="0" applyProtection="0">
      <alignment horizontal="left" vertical="center"/>
    </xf>
    <xf numFmtId="0" fontId="168" fillId="0" borderId="27">
      <alignment horizontal="left" vertical="center"/>
    </xf>
    <xf numFmtId="14" fontId="169" fillId="58" borderId="41">
      <alignment horizontal="center" vertical="center" wrapText="1"/>
    </xf>
    <xf numFmtId="0" fontId="189" fillId="0" borderId="0" applyNumberFormat="0" applyFill="0" applyBorder="0" applyAlignment="0" applyProtection="0"/>
    <xf numFmtId="0" fontId="190" fillId="0" borderId="0" applyProtection="0">
      <alignment horizontal="left"/>
    </xf>
    <xf numFmtId="0" fontId="191" fillId="0" borderId="0" applyProtection="0">
      <alignment horizontal="left"/>
    </xf>
    <xf numFmtId="0" fontId="173" fillId="0" borderId="0" applyFill="0" applyAlignment="0" applyProtection="0">
      <protection locked="0"/>
    </xf>
    <xf numFmtId="0" fontId="173" fillId="0" borderId="24" applyFill="0" applyAlignment="0" applyProtection="0">
      <protection locked="0"/>
    </xf>
    <xf numFmtId="0" fontId="192" fillId="0" borderId="0"/>
    <xf numFmtId="14" fontId="169" fillId="58" borderId="41">
      <alignment horizontal="center" vertical="center" wrapText="1"/>
    </xf>
    <xf numFmtId="0" fontId="193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94" fillId="0" borderId="62" applyNumberFormat="0" applyFill="0" applyBorder="0" applyAlignment="0" applyProtection="0">
      <alignment horizontal="left"/>
    </xf>
    <xf numFmtId="0" fontId="195" fillId="0" borderId="63" applyNumberFormat="0" applyFill="0" applyAlignment="0" applyProtection="0"/>
    <xf numFmtId="0" fontId="19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274" fontId="197" fillId="61" borderId="38" applyNumberFormat="0" applyFont="0" applyBorder="0" applyAlignment="0">
      <protection locked="0"/>
    </xf>
    <xf numFmtId="10" fontId="166" fillId="62" borderId="38" applyNumberFormat="0" applyBorder="0" applyAlignment="0" applyProtection="0"/>
    <xf numFmtId="275" fontId="59" fillId="63" borderId="0"/>
    <xf numFmtId="0" fontId="195" fillId="0" borderId="0" applyNumberFormat="0" applyFill="0" applyBorder="0" applyAlignment="0">
      <protection locked="0"/>
    </xf>
    <xf numFmtId="181" fontId="57" fillId="0" borderId="0" applyFont="0" applyFill="0" applyBorder="0" applyAlignment="0" applyProtection="0"/>
    <xf numFmtId="276" fontId="59" fillId="0" borderId="0">
      <alignment vertical="center"/>
    </xf>
    <xf numFmtId="182" fontId="57" fillId="0" borderId="0" applyFont="0" applyFill="0" applyBorder="0" applyAlignment="0" applyProtection="0"/>
    <xf numFmtId="0" fontId="62" fillId="0" borderId="0" applyNumberFormat="0" applyFont="0" applyFill="0" applyBorder="0" applyProtection="0">
      <alignment horizontal="left" vertical="center"/>
    </xf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277" fontId="79" fillId="0" borderId="0">
      <alignment horizontal="justify"/>
    </xf>
    <xf numFmtId="0" fontId="180" fillId="0" borderId="0" applyFill="0" applyBorder="0" applyAlignment="0" applyProtection="0"/>
    <xf numFmtId="38" fontId="198" fillId="64" borderId="0">
      <alignment horizontal="left" indent="1"/>
    </xf>
    <xf numFmtId="192" fontId="59" fillId="0" borderId="0" applyFont="0" applyFill="0" applyBorder="0" applyAlignment="0" applyProtection="0"/>
    <xf numFmtId="41" fontId="140" fillId="0" borderId="0" applyFont="0" applyFill="0" applyBorder="0" applyAlignment="0" applyProtection="0"/>
    <xf numFmtId="181" fontId="79" fillId="0" borderId="0" applyFont="0" applyFill="0" applyBorder="0" applyAlignment="0" applyProtection="0"/>
    <xf numFmtId="278" fontId="143" fillId="0" borderId="0" applyFont="0" applyFill="0" applyBorder="0" applyAlignment="0" applyProtection="0"/>
    <xf numFmtId="279" fontId="143" fillId="0" borderId="0" applyFont="0" applyFill="0" applyBorder="0" applyAlignment="0" applyProtection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199" fillId="52" borderId="64">
      <alignment horizontal="left" vertical="top" indent="2"/>
    </xf>
    <xf numFmtId="280" fontId="57" fillId="0" borderId="0" applyFont="0" applyFill="0" applyBorder="0" applyAlignment="0" applyProtection="0"/>
    <xf numFmtId="281" fontId="57" fillId="0" borderId="0" applyFont="0" applyFill="0" applyBorder="0" applyAlignment="0" applyProtection="0"/>
    <xf numFmtId="0" fontId="200" fillId="0" borderId="41"/>
    <xf numFmtId="282" fontId="85" fillId="0" borderId="0" applyFont="0" applyFill="0" applyBorder="0" applyAlignment="0" applyProtection="0"/>
    <xf numFmtId="283" fontId="85" fillId="0" borderId="0" applyFont="0" applyFill="0" applyBorder="0" applyAlignment="0" applyProtection="0"/>
    <xf numFmtId="284" fontId="57" fillId="0" borderId="0" applyFont="0" applyFill="0" applyBorder="0" applyAlignment="0" applyProtection="0"/>
    <xf numFmtId="28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72" fontId="57" fillId="0" borderId="0" applyFont="0" applyFill="0" applyBorder="0" applyAlignment="0" applyProtection="0"/>
    <xf numFmtId="277" fontId="57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7" fontId="139" fillId="0" borderId="0" applyFont="0" applyFill="0" applyBorder="0" applyAlignment="0" applyProtection="0"/>
    <xf numFmtId="288" fontId="79" fillId="0" borderId="0" applyFont="0" applyFill="0" applyBorder="0" applyAlignment="0" applyProtection="0"/>
    <xf numFmtId="286" fontId="117" fillId="0" borderId="0" applyFont="0" applyFill="0" applyBorder="0" applyAlignment="0" applyProtection="0">
      <alignment horizontal="right"/>
    </xf>
    <xf numFmtId="289" fontId="55" fillId="0" borderId="0" applyFont="0" applyFill="0" applyBorder="0" applyAlignment="0" applyProtection="0"/>
    <xf numFmtId="0" fontId="117" fillId="0" borderId="0" applyFont="0" applyFill="0" applyBorder="0" applyAlignment="0" applyProtection="0">
      <alignment horizontal="right"/>
    </xf>
    <xf numFmtId="37" fontId="201" fillId="0" borderId="0"/>
    <xf numFmtId="0" fontId="202" fillId="65" borderId="24"/>
    <xf numFmtId="37" fontId="203" fillId="0" borderId="0"/>
    <xf numFmtId="0" fontId="59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57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0" fontId="205" fillId="0" borderId="0"/>
    <xf numFmtId="290" fontId="183" fillId="0" borderId="0">
      <protection locked="0"/>
    </xf>
    <xf numFmtId="0" fontId="57" fillId="0" borderId="0"/>
    <xf numFmtId="194" fontId="82" fillId="0" borderId="0">
      <protection locked="0"/>
    </xf>
    <xf numFmtId="0" fontId="206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6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1" fontId="81" fillId="0" borderId="0"/>
    <xf numFmtId="0" fontId="207" fillId="0" borderId="65">
      <alignment vertical="top" wrapText="1"/>
    </xf>
    <xf numFmtId="0" fontId="207" fillId="0" borderId="66">
      <alignment vertical="top" wrapText="1"/>
    </xf>
    <xf numFmtId="192" fontId="59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0" fontId="208" fillId="0" borderId="0" applyFont="0" applyFill="0" applyBorder="0" applyAlignment="0" applyProtection="0"/>
    <xf numFmtId="38" fontId="208" fillId="0" borderId="0" applyFont="0" applyFill="0" applyBorder="0" applyAlignment="0" applyProtection="0"/>
    <xf numFmtId="0" fontId="57" fillId="0" borderId="0"/>
    <xf numFmtId="9" fontId="55" fillId="0" borderId="0" applyFont="0" applyFill="0" applyBorder="0" applyAlignment="0" applyProtection="0"/>
    <xf numFmtId="4" fontId="71" fillId="52" borderId="0">
      <alignment horizontal="right"/>
    </xf>
    <xf numFmtId="0" fontId="209" fillId="52" borderId="0">
      <alignment horizontal="center" vertical="center"/>
    </xf>
    <xf numFmtId="0" fontId="210" fillId="52" borderId="67"/>
    <xf numFmtId="0" fontId="209" fillId="52" borderId="0" applyBorder="0">
      <alignment horizontal="centerContinuous"/>
    </xf>
    <xf numFmtId="0" fontId="211" fillId="52" borderId="0" applyBorder="0">
      <alignment horizontal="centerContinuous"/>
    </xf>
    <xf numFmtId="0" fontId="180" fillId="0" borderId="0">
      <alignment horizontal="left"/>
    </xf>
    <xf numFmtId="49" fontId="169" fillId="0" borderId="0"/>
    <xf numFmtId="49" fontId="168" fillId="0" borderId="0"/>
    <xf numFmtId="49" fontId="168" fillId="0" borderId="24"/>
    <xf numFmtId="49" fontId="180" fillId="0" borderId="0"/>
    <xf numFmtId="1" fontId="212" fillId="0" borderId="0" applyProtection="0">
      <alignment horizontal="right" vertical="center"/>
    </xf>
    <xf numFmtId="0" fontId="213" fillId="52" borderId="0"/>
    <xf numFmtId="0" fontId="214" fillId="52" borderId="41"/>
    <xf numFmtId="205" fontId="58" fillId="0" borderId="0"/>
    <xf numFmtId="14" fontId="139" fillId="0" borderId="0">
      <alignment horizontal="center" wrapText="1"/>
      <protection locked="0"/>
    </xf>
    <xf numFmtId="0" fontId="55" fillId="0" borderId="0">
      <protection locked="0"/>
    </xf>
    <xf numFmtId="291" fontId="178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57" fillId="0" borderId="0" applyFont="0" applyFill="0" applyBorder="0" applyAlignment="0" applyProtection="0"/>
    <xf numFmtId="250" fontId="57" fillId="0" borderId="0" applyFont="0" applyFill="0" applyBorder="0" applyAlignment="0" applyProtection="0"/>
    <xf numFmtId="294" fontId="57" fillId="0" borderId="0" applyFont="0" applyFill="0" applyBorder="0" applyAlignment="0" applyProtection="0"/>
    <xf numFmtId="274" fontId="79" fillId="0" borderId="0" applyFont="0" applyFill="0" applyBorder="0" applyAlignment="0" applyProtection="0"/>
    <xf numFmtId="10" fontId="57" fillId="0" borderId="0" applyFont="0" applyFill="0" applyBorder="0" applyAlignment="0" applyProtection="0"/>
    <xf numFmtId="295" fontId="178" fillId="0" borderId="0" applyFont="0" applyFill="0" applyBorder="0" applyAlignment="0" applyProtection="0"/>
    <xf numFmtId="296" fontId="117" fillId="0" borderId="0" applyFont="0" applyFill="0" applyBorder="0" applyAlignment="0" applyProtection="0"/>
    <xf numFmtId="297" fontId="178" fillId="0" borderId="0" applyFont="0" applyFill="0" applyBorder="0" applyAlignment="0" applyProtection="0"/>
    <xf numFmtId="298" fontId="117" fillId="0" borderId="0" applyFont="0" applyFill="0" applyBorder="0" applyAlignment="0" applyProtection="0"/>
    <xf numFmtId="299" fontId="178" fillId="0" borderId="0" applyFont="0" applyFill="0" applyBorder="0" applyAlignment="0" applyProtection="0"/>
    <xf numFmtId="300" fontId="117" fillId="0" borderId="0" applyFont="0" applyFill="0" applyBorder="0" applyAlignment="0" applyProtection="0"/>
    <xf numFmtId="247" fontId="55" fillId="0" borderId="0">
      <protection locked="0"/>
    </xf>
    <xf numFmtId="301" fontId="55" fillId="0" borderId="0" applyFont="0" applyFill="0" applyBorder="0" applyAlignment="0" applyProtection="0"/>
    <xf numFmtId="9" fontId="61" fillId="0" borderId="68" applyNumberFormat="0" applyBorder="0"/>
    <xf numFmtId="13" fontId="57" fillId="0" borderId="0" applyFont="0" applyFill="0" applyProtection="0"/>
    <xf numFmtId="251" fontId="57" fillId="0" borderId="0" applyFill="0" applyBorder="0" applyAlignment="0"/>
    <xf numFmtId="191" fontId="171" fillId="0" borderId="0" applyFill="0" applyBorder="0" applyAlignment="0"/>
    <xf numFmtId="251" fontId="57" fillId="0" borderId="0" applyFill="0" applyBorder="0" applyAlignment="0"/>
    <xf numFmtId="252" fontId="57" fillId="0" borderId="0" applyFill="0" applyBorder="0" applyAlignment="0"/>
    <xf numFmtId="191" fontId="171" fillId="0" borderId="0" applyFill="0" applyBorder="0" applyAlignment="0"/>
    <xf numFmtId="0" fontId="215" fillId="62" borderId="69"/>
    <xf numFmtId="181" fontId="59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0" fillId="0" borderId="41">
      <alignment horizontal="center"/>
    </xf>
    <xf numFmtId="3" fontId="61" fillId="0" borderId="0" applyFont="0" applyFill="0" applyBorder="0" applyAlignment="0" applyProtection="0"/>
    <xf numFmtId="0" fontId="61" fillId="66" borderId="0" applyNumberFormat="0" applyFont="0" applyBorder="0" applyAlignment="0" applyProtection="0"/>
    <xf numFmtId="199" fontId="57" fillId="0" borderId="0" applyFont="0" applyFill="0" applyBorder="0" applyAlignment="0" applyProtection="0"/>
    <xf numFmtId="302" fontId="59" fillId="0" borderId="0" applyNumberFormat="0" applyFill="0" applyBorder="0" applyAlignment="0" applyProtection="0">
      <alignment horizontal="left"/>
    </xf>
    <xf numFmtId="192" fontId="59" fillId="0" borderId="0" applyFont="0" applyFill="0" applyBorder="0" applyAlignment="0" applyProtection="0"/>
    <xf numFmtId="0" fontId="57" fillId="0" borderId="0"/>
    <xf numFmtId="303" fontId="85" fillId="0" borderId="0" applyFont="0" applyFill="0" applyBorder="0" applyAlignment="0" applyProtection="0"/>
    <xf numFmtId="304" fontId="85" fillId="0" borderId="0" applyFont="0" applyFill="0" applyBorder="0" applyAlignment="0" applyProtection="0"/>
    <xf numFmtId="272" fontId="216" fillId="0" borderId="0" applyFill="0" applyBorder="0" applyAlignment="0" applyProtection="0"/>
    <xf numFmtId="37" fontId="57" fillId="0" borderId="24">
      <alignment horizontal="right"/>
    </xf>
    <xf numFmtId="37" fontId="181" fillId="0" borderId="24">
      <alignment horizontal="right"/>
    </xf>
    <xf numFmtId="37" fontId="166" fillId="0" borderId="24">
      <alignment horizontal="right"/>
    </xf>
    <xf numFmtId="37" fontId="182" fillId="0" borderId="24">
      <alignment horizontal="right"/>
    </xf>
    <xf numFmtId="0" fontId="61" fillId="0" borderId="0" applyFill="0"/>
    <xf numFmtId="0" fontId="169" fillId="0" borderId="70"/>
    <xf numFmtId="0" fontId="217" fillId="0" borderId="0">
      <alignment horizontal="left" indent="1"/>
    </xf>
    <xf numFmtId="0" fontId="218" fillId="0" borderId="0" applyFill="0" applyAlignment="0" applyProtection="0"/>
    <xf numFmtId="0" fontId="200" fillId="0" borderId="0"/>
    <xf numFmtId="40" fontId="219" fillId="0" borderId="0" applyBorder="0">
      <alignment horizontal="right"/>
    </xf>
    <xf numFmtId="305" fontId="220" fillId="0" borderId="39">
      <protection locked="0"/>
    </xf>
    <xf numFmtId="305" fontId="220" fillId="0" borderId="39">
      <protection locked="0"/>
    </xf>
    <xf numFmtId="10" fontId="57" fillId="0" borderId="0">
      <alignment horizontal="right"/>
    </xf>
    <xf numFmtId="39" fontId="57" fillId="0" borderId="0">
      <alignment horizontal="right"/>
    </xf>
    <xf numFmtId="37" fontId="57" fillId="0" borderId="0">
      <alignment horizontal="right"/>
    </xf>
    <xf numFmtId="0" fontId="57" fillId="0" borderId="0">
      <alignment horizontal="left" indent="5"/>
    </xf>
    <xf numFmtId="0" fontId="57" fillId="0" borderId="0">
      <alignment horizontal="left" indent="6"/>
    </xf>
    <xf numFmtId="0" fontId="57" fillId="0" borderId="0">
      <alignment horizontal="left" indent="1"/>
    </xf>
    <xf numFmtId="0" fontId="57" fillId="0" borderId="0">
      <alignment horizontal="left" indent="2"/>
    </xf>
    <xf numFmtId="0" fontId="57" fillId="0" borderId="0">
      <alignment horizontal="left" indent="3"/>
    </xf>
    <xf numFmtId="0" fontId="57" fillId="0" borderId="0">
      <alignment horizontal="left" indent="4"/>
    </xf>
    <xf numFmtId="0" fontId="117" fillId="0" borderId="0">
      <alignment horizontal="left" indent="5"/>
    </xf>
    <xf numFmtId="0" fontId="117" fillId="0" borderId="0">
      <alignment horizontal="left" indent="6"/>
    </xf>
    <xf numFmtId="0" fontId="117" fillId="0" borderId="0">
      <alignment horizontal="left" indent="1"/>
    </xf>
    <xf numFmtId="0" fontId="117" fillId="0" borderId="0">
      <alignment horizontal="left" indent="2"/>
    </xf>
    <xf numFmtId="0" fontId="117" fillId="0" borderId="0">
      <alignment horizontal="left" indent="3"/>
    </xf>
    <xf numFmtId="0" fontId="117" fillId="0" borderId="0">
      <alignment horizontal="left" indent="4"/>
    </xf>
    <xf numFmtId="39" fontId="181" fillId="0" borderId="0">
      <alignment horizontal="right"/>
    </xf>
    <xf numFmtId="37" fontId="181" fillId="0" borderId="0">
      <alignment horizontal="righ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166" fillId="0" borderId="0">
      <alignment horizontal="left"/>
    </xf>
    <xf numFmtId="39" fontId="166" fillId="0" borderId="0">
      <alignment horizontal="right"/>
    </xf>
    <xf numFmtId="37" fontId="166" fillId="0" borderId="0">
      <alignment horizontal="right"/>
    </xf>
    <xf numFmtId="0" fontId="166" fillId="0" borderId="0">
      <alignment horizontal="left" indent="5"/>
    </xf>
    <xf numFmtId="0" fontId="166" fillId="0" borderId="0">
      <alignment horizontal="left" indent="6"/>
    </xf>
    <xf numFmtId="0" fontId="166" fillId="0" borderId="0">
      <alignment horizontal="left" indent="1"/>
    </xf>
    <xf numFmtId="0" fontId="166" fillId="0" borderId="0">
      <alignment horizontal="left" indent="2"/>
    </xf>
    <xf numFmtId="0" fontId="166" fillId="0" borderId="0">
      <alignment horizontal="left" indent="3"/>
    </xf>
    <xf numFmtId="0" fontId="166" fillId="0" borderId="0">
      <alignment horizontal="left" indent="4"/>
    </xf>
    <xf numFmtId="0" fontId="182" fillId="0" borderId="0">
      <alignment horizontal="left"/>
    </xf>
    <xf numFmtId="274" fontId="182" fillId="0" borderId="0">
      <alignment horizontal="right"/>
    </xf>
    <xf numFmtId="39" fontId="182" fillId="0" borderId="0">
      <alignment horizontal="right"/>
    </xf>
    <xf numFmtId="37" fontId="182" fillId="0" borderId="0">
      <alignment horizontal="right"/>
    </xf>
    <xf numFmtId="49" fontId="182" fillId="0" borderId="0">
      <alignment horizontal="left"/>
    </xf>
    <xf numFmtId="0" fontId="182" fillId="0" borderId="0">
      <alignment horizontal="left" indent="5"/>
    </xf>
    <xf numFmtId="0" fontId="182" fillId="0" borderId="0">
      <alignment horizontal="left" indent="6"/>
    </xf>
    <xf numFmtId="0" fontId="182" fillId="0" borderId="0">
      <alignment horizontal="left" indent="1"/>
    </xf>
    <xf numFmtId="0" fontId="182" fillId="0" borderId="0">
      <alignment horizontal="left" indent="2"/>
    </xf>
    <xf numFmtId="0" fontId="182" fillId="0" borderId="0">
      <alignment horizontal="left" indent="3"/>
    </xf>
    <xf numFmtId="0" fontId="182" fillId="0" borderId="0">
      <alignment horizontal="left" indent="4"/>
    </xf>
    <xf numFmtId="0" fontId="221" fillId="0" borderId="0" applyBorder="0" applyProtection="0">
      <alignment vertical="center"/>
    </xf>
    <xf numFmtId="0" fontId="169" fillId="0" borderId="0">
      <alignment horizontal="centerContinuous"/>
    </xf>
    <xf numFmtId="0" fontId="222" fillId="0" borderId="0">
      <alignment horizontal="centerContinuous"/>
    </xf>
    <xf numFmtId="0" fontId="174" fillId="0" borderId="0">
      <alignment horizontal="centerContinuous"/>
    </xf>
    <xf numFmtId="0" fontId="223" fillId="0" borderId="0">
      <alignment horizontal="centerContinuous"/>
    </xf>
    <xf numFmtId="0" fontId="117" fillId="0" borderId="24" applyBorder="0" applyProtection="0">
      <alignment horizontal="right" vertical="center"/>
    </xf>
    <xf numFmtId="0" fontId="224" fillId="67" borderId="0" applyBorder="0" applyProtection="0">
      <alignment horizontal="centerContinuous" vertical="center"/>
    </xf>
    <xf numFmtId="0" fontId="224" fillId="68" borderId="24" applyBorder="0" applyProtection="0">
      <alignment horizontal="centerContinuous" vertical="center"/>
    </xf>
    <xf numFmtId="0" fontId="57" fillId="0" borderId="0">
      <alignment horizontal="left"/>
    </xf>
    <xf numFmtId="0" fontId="181" fillId="0" borderId="0">
      <alignment horizontal="left"/>
    </xf>
    <xf numFmtId="0" fontId="166" fillId="0" borderId="0">
      <alignment horizontal="left"/>
    </xf>
    <xf numFmtId="0" fontId="182" fillId="0" borderId="0">
      <alignment horizontal="left"/>
    </xf>
    <xf numFmtId="0" fontId="225" fillId="0" borderId="0" applyFill="0" applyBorder="0" applyProtection="0">
      <alignment horizontal="left"/>
    </xf>
    <xf numFmtId="0" fontId="186" fillId="0" borderId="40" applyFill="0" applyBorder="0" applyProtection="0">
      <alignment horizontal="left" vertical="top"/>
    </xf>
    <xf numFmtId="0" fontId="226" fillId="69" borderId="0"/>
    <xf numFmtId="0" fontId="58" fillId="0" borderId="0" applyNumberFormat="0" applyBorder="0" applyAlignment="0">
      <alignment horizontal="centerContinuous" vertical="center"/>
    </xf>
    <xf numFmtId="49" fontId="117" fillId="0" borderId="0"/>
    <xf numFmtId="49" fontId="71" fillId="0" borderId="0" applyFill="0" applyBorder="0" applyAlignment="0"/>
    <xf numFmtId="306" fontId="57" fillId="0" borderId="0" applyFill="0" applyBorder="0" applyAlignment="0"/>
    <xf numFmtId="307" fontId="57" fillId="0" borderId="0" applyFill="0" applyBorder="0" applyAlignment="0"/>
    <xf numFmtId="0" fontId="84" fillId="0" borderId="0"/>
    <xf numFmtId="0" fontId="83" fillId="0" borderId="0"/>
    <xf numFmtId="0" fontId="57" fillId="0" borderId="0" applyFont="0" applyFill="0" applyBorder="0" applyAlignment="0" applyProtection="0"/>
    <xf numFmtId="0" fontId="227" fillId="0" borderId="0" applyFill="0" applyBorder="0" applyProtection="0">
      <alignment horizontal="left" vertical="top"/>
    </xf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0" fontId="228" fillId="0" borderId="0"/>
    <xf numFmtId="0" fontId="180" fillId="0" borderId="0" applyNumberFormat="0"/>
    <xf numFmtId="0" fontId="229" fillId="0" borderId="0" applyFill="0" applyBorder="0" applyProtection="0">
      <alignment horizontal="centerContinuous" vertical="center"/>
    </xf>
    <xf numFmtId="0" fontId="85" fillId="52" borderId="0" applyFill="0" applyBorder="0" applyProtection="0">
      <alignment horizontal="center" vertical="center"/>
    </xf>
    <xf numFmtId="0" fontId="140" fillId="0" borderId="71" applyNumberFormat="0" applyFill="0" applyAlignment="0" applyProtection="0"/>
    <xf numFmtId="0" fontId="230" fillId="0" borderId="0">
      <alignment horizontal="fill"/>
    </xf>
    <xf numFmtId="37" fontId="166" fillId="70" borderId="0" applyNumberFormat="0" applyBorder="0" applyAlignment="0" applyProtection="0"/>
    <xf numFmtId="37" fontId="166" fillId="0" borderId="0"/>
    <xf numFmtId="3" fontId="231" fillId="0" borderId="63" applyProtection="0"/>
    <xf numFmtId="308" fontId="140" fillId="0" borderId="0" applyFont="0" applyFill="0" applyBorder="0" applyAlignment="0" applyProtection="0"/>
    <xf numFmtId="0" fontId="232" fillId="0" borderId="0"/>
    <xf numFmtId="200" fontId="55" fillId="0" borderId="0" applyFont="0" applyFill="0" applyBorder="0" applyAlignment="0" applyProtection="0"/>
    <xf numFmtId="199" fontId="55" fillId="0" borderId="0" applyFont="0" applyFill="0" applyBorder="0" applyAlignment="0" applyProtection="0"/>
    <xf numFmtId="194" fontId="82" fillId="0" borderId="0">
      <protection locked="0"/>
    </xf>
    <xf numFmtId="309" fontId="57" fillId="0" borderId="0" applyFont="0" applyFill="0" applyBorder="0" applyAlignment="0" applyProtection="0"/>
    <xf numFmtId="310" fontId="57" fillId="0" borderId="0" applyFont="0" applyFill="0" applyBorder="0" applyAlignment="0" applyProtection="0"/>
    <xf numFmtId="0" fontId="233" fillId="0" borderId="0" applyNumberFormat="0" applyFont="0" applyFill="0" applyBorder="0" applyProtection="0">
      <alignment horizontal="center" vertical="center" wrapText="1"/>
    </xf>
    <xf numFmtId="181" fontId="59" fillId="0" borderId="0" applyFont="0" applyFill="0" applyBorder="0" applyAlignment="0" applyProtection="0"/>
    <xf numFmtId="311" fontId="117" fillId="0" borderId="0" applyFont="0" applyFill="0" applyBorder="0" applyAlignment="0" applyProtection="0"/>
    <xf numFmtId="312" fontId="117" fillId="0" borderId="0" applyFont="0" applyFill="0" applyBorder="0" applyAlignment="0" applyProtection="0"/>
    <xf numFmtId="313" fontId="117" fillId="0" borderId="0" applyFont="0" applyFill="0" applyBorder="0" applyAlignment="0" applyProtection="0"/>
    <xf numFmtId="314" fontId="117" fillId="0" borderId="0" applyFont="0" applyFill="0" applyBorder="0" applyAlignment="0" applyProtection="0"/>
    <xf numFmtId="315" fontId="117" fillId="0" borderId="0" applyFont="0" applyFill="0" applyBorder="0" applyAlignment="0" applyProtection="0"/>
    <xf numFmtId="316" fontId="117" fillId="0" borderId="0" applyFont="0" applyFill="0" applyBorder="0" applyAlignment="0" applyProtection="0"/>
    <xf numFmtId="317" fontId="117" fillId="0" borderId="0" applyFont="0" applyFill="0" applyBorder="0" applyAlignment="0" applyProtection="0"/>
    <xf numFmtId="318" fontId="117" fillId="0" borderId="0" applyFont="0" applyFill="0" applyBorder="0" applyAlignment="0" applyProtection="0"/>
    <xf numFmtId="182" fontId="57" fillId="0" borderId="0" applyFont="0" applyFill="0" applyBorder="0" applyAlignment="0" applyProtection="0"/>
    <xf numFmtId="240" fontId="143" fillId="0" borderId="0" applyFont="0" applyFill="0" applyBorder="0" applyAlignment="0" applyProtection="0"/>
    <xf numFmtId="319" fontId="234" fillId="0" borderId="0" applyFont="0" applyFill="0" applyBorder="0" applyAlignment="0" applyProtection="0"/>
    <xf numFmtId="320" fontId="234" fillId="0" borderId="0" applyFont="0" applyFill="0" applyBorder="0" applyAlignment="0" applyProtection="0"/>
    <xf numFmtId="37" fontId="59" fillId="0" borderId="0"/>
    <xf numFmtId="0" fontId="234" fillId="0" borderId="0" applyFont="0" applyFill="0" applyBorder="0" applyAlignment="0" applyProtection="0"/>
    <xf numFmtId="0" fontId="234" fillId="0" borderId="0" applyFont="0" applyFill="0" applyBorder="0" applyAlignment="0" applyProtection="0"/>
    <xf numFmtId="40" fontId="235" fillId="0" borderId="0" applyFont="0" applyFill="0" applyBorder="0" applyAlignment="0" applyProtection="0"/>
    <xf numFmtId="9" fontId="236" fillId="0" borderId="0" applyFont="0" applyFill="0" applyBorder="0" applyAlignment="0" applyProtection="0"/>
    <xf numFmtId="3" fontId="237" fillId="0" borderId="67" applyFont="0" applyFill="0" applyProtection="0">
      <alignment vertical="center"/>
    </xf>
    <xf numFmtId="181" fontId="236" fillId="0" borderId="0" applyFont="0" applyFill="0" applyBorder="0" applyAlignment="0" applyProtection="0"/>
    <xf numFmtId="223" fontId="236" fillId="0" borderId="0" applyFont="0" applyFill="0" applyBorder="0" applyAlignment="0" applyProtection="0"/>
    <xf numFmtId="232" fontId="236" fillId="0" borderId="0" applyFont="0" applyFill="0" applyBorder="0" applyAlignment="0" applyProtection="0"/>
    <xf numFmtId="0" fontId="236" fillId="0" borderId="0"/>
    <xf numFmtId="0" fontId="182" fillId="0" borderId="0"/>
    <xf numFmtId="41" fontId="12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41" fontId="35" fillId="0" borderId="0" xfId="63" applyFont="1" applyFill="1">
      <alignment vertical="center"/>
    </xf>
    <xf numFmtId="0" fontId="35" fillId="0" borderId="0" xfId="0" applyFont="1" applyFill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6" fillId="0" borderId="4" xfId="0" applyFont="1" applyFill="1" applyBorder="1">
      <alignment vertical="center"/>
    </xf>
    <xf numFmtId="0" fontId="36" fillId="0" borderId="5" xfId="0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14" xfId="0" applyFont="1" applyFill="1" applyBorder="1">
      <alignment vertical="center"/>
    </xf>
    <xf numFmtId="0" fontId="36" fillId="0" borderId="15" xfId="0" applyFont="1" applyFill="1" applyBorder="1">
      <alignment vertical="center"/>
    </xf>
    <xf numFmtId="176" fontId="35" fillId="0" borderId="11" xfId="63" applyNumberFormat="1" applyFont="1" applyFill="1" applyBorder="1">
      <alignment vertical="center"/>
    </xf>
    <xf numFmtId="176" fontId="35" fillId="0" borderId="1" xfId="63" applyNumberFormat="1" applyFont="1" applyFill="1" applyBorder="1">
      <alignment vertical="center"/>
    </xf>
    <xf numFmtId="0" fontId="35" fillId="0" borderId="20" xfId="0" applyFont="1" applyFill="1" applyBorder="1">
      <alignment vertical="center"/>
    </xf>
    <xf numFmtId="41" fontId="35" fillId="0" borderId="1" xfId="63" applyFont="1" applyFill="1" applyBorder="1">
      <alignment vertical="center"/>
    </xf>
    <xf numFmtId="0" fontId="35" fillId="0" borderId="11" xfId="0" applyFont="1" applyFill="1" applyBorder="1">
      <alignment vertical="center"/>
    </xf>
    <xf numFmtId="41" fontId="35" fillId="0" borderId="11" xfId="63" applyFont="1" applyFill="1" applyBorder="1">
      <alignment vertical="center"/>
    </xf>
    <xf numFmtId="0" fontId="56" fillId="0" borderId="13" xfId="264" applyNumberFormat="1" applyFont="1" applyFill="1" applyBorder="1" applyAlignment="1">
      <alignment horizontal="left"/>
    </xf>
    <xf numFmtId="0" fontId="56" fillId="0" borderId="14" xfId="264" applyNumberFormat="1" applyFont="1" applyFill="1" applyBorder="1" applyAlignment="1">
      <alignment horizontal="left"/>
    </xf>
    <xf numFmtId="0" fontId="56" fillId="0" borderId="3" xfId="264" applyNumberFormat="1" applyFont="1" applyFill="1" applyBorder="1" applyAlignment="1">
      <alignment horizontal="left"/>
    </xf>
    <xf numFmtId="0" fontId="56" fillId="0" borderId="4" xfId="264" applyNumberFormat="1" applyFont="1" applyFill="1" applyBorder="1" applyAlignment="1">
      <alignment horizontal="left"/>
    </xf>
    <xf numFmtId="0" fontId="56" fillId="0" borderId="3" xfId="265" applyFont="1" applyFill="1" applyBorder="1"/>
    <xf numFmtId="0" fontId="56" fillId="0" borderId="4" xfId="265" applyFont="1" applyFill="1" applyBorder="1"/>
    <xf numFmtId="176" fontId="35" fillId="0" borderId="16" xfId="63" applyNumberFormat="1" applyFont="1" applyFill="1" applyBorder="1">
      <alignment vertical="center"/>
    </xf>
    <xf numFmtId="176" fontId="35" fillId="0" borderId="17" xfId="63" applyNumberFormat="1" applyFont="1" applyFill="1" applyBorder="1">
      <alignment vertical="center"/>
    </xf>
    <xf numFmtId="0" fontId="56" fillId="0" borderId="6" xfId="265" applyFont="1" applyFill="1" applyBorder="1"/>
    <xf numFmtId="0" fontId="56" fillId="0" borderId="7" xfId="265" applyFont="1" applyFill="1" applyBorder="1"/>
    <xf numFmtId="0" fontId="35" fillId="0" borderId="7" xfId="0" applyFont="1" applyFill="1" applyBorder="1">
      <alignment vertical="center"/>
    </xf>
    <xf numFmtId="0" fontId="35" fillId="0" borderId="8" xfId="0" applyFont="1" applyFill="1" applyBorder="1">
      <alignment vertical="center"/>
    </xf>
    <xf numFmtId="176" fontId="35" fillId="0" borderId="12" xfId="63" applyNumberFormat="1" applyFont="1" applyFill="1" applyBorder="1">
      <alignment vertical="center"/>
    </xf>
    <xf numFmtId="176" fontId="35" fillId="0" borderId="2" xfId="63" applyNumberFormat="1" applyFont="1" applyFill="1" applyBorder="1">
      <alignment vertical="center"/>
    </xf>
    <xf numFmtId="0" fontId="35" fillId="0" borderId="9" xfId="0" applyFont="1" applyFill="1" applyBorder="1">
      <alignment vertical="center"/>
    </xf>
    <xf numFmtId="0" fontId="35" fillId="0" borderId="12" xfId="0" applyFont="1" applyFill="1" applyBorder="1">
      <alignment vertical="center"/>
    </xf>
    <xf numFmtId="0" fontId="35" fillId="0" borderId="21" xfId="0" applyFont="1" applyFill="1" applyBorder="1">
      <alignment vertical="center"/>
    </xf>
    <xf numFmtId="0" fontId="35" fillId="0" borderId="10" xfId="0" applyFont="1" applyFill="1" applyBorder="1">
      <alignment vertical="center"/>
    </xf>
    <xf numFmtId="41" fontId="35" fillId="0" borderId="12" xfId="63" applyFont="1" applyFill="1" applyBorder="1">
      <alignment vertical="center"/>
    </xf>
    <xf numFmtId="41" fontId="35" fillId="0" borderId="2" xfId="63" applyFont="1" applyFill="1" applyBorder="1">
      <alignment vertical="center"/>
    </xf>
    <xf numFmtId="0" fontId="35" fillId="0" borderId="0" xfId="0" quotePrefix="1" applyFont="1" applyFill="1">
      <alignment vertical="center"/>
    </xf>
    <xf numFmtId="0" fontId="35" fillId="0" borderId="0" xfId="0" applyFont="1" applyFill="1" applyAlignment="1">
      <alignment horizontal="left" vertical="center"/>
    </xf>
    <xf numFmtId="3" fontId="35" fillId="0" borderId="0" xfId="0" quotePrefix="1" applyNumberFormat="1" applyFont="1" applyFill="1">
      <alignment vertical="center"/>
    </xf>
    <xf numFmtId="3" fontId="238" fillId="0" borderId="0" xfId="0" applyNumberFormat="1" applyFont="1" applyFill="1">
      <alignment vertical="center"/>
    </xf>
    <xf numFmtId="3" fontId="35" fillId="0" borderId="0" xfId="0" applyNumberFormat="1" applyFont="1" applyFill="1">
      <alignment vertical="center"/>
    </xf>
    <xf numFmtId="0" fontId="35" fillId="0" borderId="0" xfId="0" applyFont="1" applyFill="1" applyBorder="1">
      <alignment vertical="center"/>
    </xf>
    <xf numFmtId="41" fontId="35" fillId="0" borderId="0" xfId="63" applyFont="1" applyFill="1" applyBorder="1">
      <alignment vertical="center"/>
    </xf>
    <xf numFmtId="41" fontId="27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35" fillId="0" borderId="16" xfId="0" applyFont="1" applyFill="1" applyBorder="1">
      <alignment vertical="center"/>
    </xf>
    <xf numFmtId="0" fontId="35" fillId="0" borderId="19" xfId="0" applyFont="1" applyFill="1" applyBorder="1">
      <alignment vertical="center"/>
    </xf>
    <xf numFmtId="0" fontId="35" fillId="0" borderId="25" xfId="0" applyFont="1" applyFill="1" applyBorder="1">
      <alignment vertical="center"/>
    </xf>
    <xf numFmtId="41" fontId="35" fillId="0" borderId="16" xfId="63" applyFont="1" applyFill="1" applyBorder="1">
      <alignment vertical="center"/>
    </xf>
    <xf numFmtId="41" fontId="35" fillId="0" borderId="17" xfId="63" applyFont="1" applyFill="1" applyBorder="1">
      <alignment vertical="center"/>
    </xf>
    <xf numFmtId="41" fontId="35" fillId="0" borderId="11" xfId="63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49" fontId="36" fillId="0" borderId="0" xfId="0" applyNumberFormat="1" applyFont="1" applyFill="1">
      <alignment vertical="center"/>
    </xf>
    <xf numFmtId="0" fontId="239" fillId="0" borderId="0" xfId="0" applyFont="1" applyFill="1">
      <alignment vertical="center"/>
    </xf>
    <xf numFmtId="49" fontId="35" fillId="0" borderId="0" xfId="0" applyNumberFormat="1" applyFont="1" applyFill="1">
      <alignment vertical="center"/>
    </xf>
    <xf numFmtId="176" fontId="54" fillId="0" borderId="1" xfId="63" applyNumberFormat="1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5" fillId="71" borderId="22" xfId="0" applyFont="1" applyFill="1" applyBorder="1" applyAlignment="1">
      <alignment horizontal="center" vertical="center"/>
    </xf>
    <xf numFmtId="0" fontId="35" fillId="71" borderId="23" xfId="0" applyFont="1" applyFill="1" applyBorder="1" applyAlignment="1">
      <alignment horizontal="center" vertical="center"/>
    </xf>
    <xf numFmtId="41" fontId="35" fillId="71" borderId="13" xfId="63" applyFont="1" applyFill="1" applyBorder="1" applyAlignment="1">
      <alignment horizontal="center" vertical="center"/>
    </xf>
    <xf numFmtId="41" fontId="35" fillId="71" borderId="15" xfId="63" applyFont="1" applyFill="1" applyBorder="1" applyAlignment="1">
      <alignment horizontal="center" vertical="center"/>
    </xf>
    <xf numFmtId="41" fontId="27" fillId="0" borderId="0" xfId="63" applyFont="1" applyFill="1" applyAlignment="1">
      <alignment horizontal="center" vertical="center"/>
    </xf>
    <xf numFmtId="0" fontId="35" fillId="71" borderId="26" xfId="0" applyFont="1" applyFill="1" applyBorder="1" applyAlignment="1">
      <alignment horizontal="center" vertical="center"/>
    </xf>
    <xf numFmtId="0" fontId="35" fillId="71" borderId="27" xfId="0" applyFont="1" applyFill="1" applyBorder="1" applyAlignment="1">
      <alignment horizontal="center" vertical="center"/>
    </xf>
    <xf numFmtId="0" fontId="35" fillId="71" borderId="28" xfId="0" applyFont="1" applyFill="1" applyBorder="1" applyAlignment="1">
      <alignment horizontal="center" vertical="center"/>
    </xf>
  </cellXfs>
  <cellStyles count="3378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20" xfId="3377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  <pageSetUpPr fitToPage="1"/>
  </sheetPr>
  <dimension ref="A1:J339"/>
  <sheetViews>
    <sheetView showGridLines="0" zoomScale="115" zoomScaleNormal="115" workbookViewId="0">
      <selection activeCell="I341" sqref="I341"/>
    </sheetView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0" t="s">
        <v>319</v>
      </c>
      <c r="C2" s="60"/>
      <c r="D2" s="60"/>
      <c r="E2" s="60"/>
      <c r="F2" s="60"/>
      <c r="G2" s="60"/>
      <c r="H2" s="60"/>
      <c r="I2" s="60"/>
      <c r="J2" s="60"/>
    </row>
    <row r="3" spans="1:10" ht="15" customHeight="1">
      <c r="B3" s="56"/>
      <c r="C3" s="56"/>
      <c r="D3" s="56"/>
      <c r="E3" s="56"/>
      <c r="F3" s="56"/>
      <c r="G3" s="57"/>
      <c r="H3" s="43"/>
      <c r="I3" s="56"/>
      <c r="J3" s="43"/>
    </row>
    <row r="4" spans="1:10" ht="15" customHeight="1">
      <c r="B4" s="58" t="s">
        <v>457</v>
      </c>
      <c r="C4" s="58"/>
      <c r="D4" s="58"/>
      <c r="E4" s="58"/>
      <c r="F4" s="58"/>
      <c r="G4" s="58"/>
      <c r="H4" s="58"/>
      <c r="I4" s="58"/>
      <c r="J4" s="58"/>
    </row>
    <row r="5" spans="1:10" ht="15" customHeight="1">
      <c r="B5" s="59" t="s">
        <v>456</v>
      </c>
      <c r="C5" s="59"/>
      <c r="D5" s="59"/>
      <c r="E5" s="59"/>
      <c r="F5" s="59"/>
      <c r="G5" s="59"/>
      <c r="H5" s="59"/>
      <c r="I5" s="59"/>
      <c r="J5" s="59"/>
    </row>
    <row r="6" spans="1:10" ht="15" customHeight="1">
      <c r="B6" s="2" t="s">
        <v>348</v>
      </c>
      <c r="G6" s="37"/>
      <c r="H6" s="37"/>
      <c r="I6" s="37"/>
      <c r="J6" s="37"/>
    </row>
    <row r="7" spans="1:10" ht="15" customHeight="1">
      <c r="A7" s="52"/>
      <c r="B7" s="61" t="s">
        <v>61</v>
      </c>
      <c r="C7" s="62"/>
      <c r="D7" s="62"/>
      <c r="E7" s="62"/>
      <c r="F7" s="62"/>
      <c r="G7" s="63" t="s">
        <v>458</v>
      </c>
      <c r="H7" s="64"/>
      <c r="I7" s="63" t="s">
        <v>373</v>
      </c>
      <c r="J7" s="64"/>
    </row>
    <row r="8" spans="1:10" ht="15" customHeight="1">
      <c r="B8" s="45" t="s">
        <v>62</v>
      </c>
      <c r="C8" s="46"/>
      <c r="D8" s="46"/>
      <c r="E8" s="46"/>
      <c r="F8" s="47"/>
      <c r="G8" s="48"/>
      <c r="H8" s="49"/>
      <c r="I8" s="48" t="s">
        <v>1</v>
      </c>
      <c r="J8" s="49" t="s">
        <v>1</v>
      </c>
    </row>
    <row r="9" spans="1:10" ht="15" customHeight="1">
      <c r="B9" s="14" t="s">
        <v>337</v>
      </c>
      <c r="C9" s="12"/>
      <c r="D9" s="12"/>
      <c r="E9" s="12"/>
      <c r="F9" s="30"/>
      <c r="G9" s="15"/>
      <c r="H9" s="13">
        <f>SUM(H10,H21)</f>
        <v>143112933204</v>
      </c>
      <c r="I9" s="15" t="s">
        <v>1</v>
      </c>
      <c r="J9" s="13">
        <f>SUM(J10,J21)</f>
        <v>121614616556</v>
      </c>
    </row>
    <row r="10" spans="1:10" ht="15" customHeight="1">
      <c r="B10" s="14"/>
      <c r="C10" s="12" t="s">
        <v>63</v>
      </c>
      <c r="D10" s="12"/>
      <c r="E10" s="12"/>
      <c r="F10" s="30"/>
      <c r="G10" s="15"/>
      <c r="H10" s="13">
        <f>SUM(G11:G18)</f>
        <v>5568327766</v>
      </c>
      <c r="I10" s="15" t="s">
        <v>1</v>
      </c>
      <c r="J10" s="13">
        <f>SUM(I11:I18)</f>
        <v>8200567942</v>
      </c>
    </row>
    <row r="11" spans="1:10" ht="15" customHeight="1">
      <c r="B11" s="14"/>
      <c r="C11" s="12"/>
      <c r="D11" s="12" t="s">
        <v>64</v>
      </c>
      <c r="E11" s="12"/>
      <c r="F11" s="30"/>
      <c r="G11" s="15">
        <v>0</v>
      </c>
      <c r="H11" s="13"/>
      <c r="I11" s="15">
        <v>2096110</v>
      </c>
      <c r="J11" s="13"/>
    </row>
    <row r="12" spans="1:10" ht="15" customHeight="1">
      <c r="B12" s="14"/>
      <c r="C12" s="12"/>
      <c r="D12" s="12" t="s">
        <v>390</v>
      </c>
      <c r="E12" s="12"/>
      <c r="F12" s="30"/>
      <c r="G12" s="15">
        <v>962370450</v>
      </c>
      <c r="H12" s="13"/>
      <c r="I12" s="15">
        <v>692639344</v>
      </c>
      <c r="J12" s="13"/>
    </row>
    <row r="13" spans="1:10" ht="15" customHeight="1">
      <c r="B13" s="14"/>
      <c r="C13" s="12"/>
      <c r="D13" s="12" t="s">
        <v>391</v>
      </c>
      <c r="E13" s="12"/>
      <c r="F13" s="30"/>
      <c r="G13" s="15">
        <v>505957316</v>
      </c>
      <c r="H13" s="13"/>
      <c r="I13" s="15">
        <v>705832488</v>
      </c>
      <c r="J13" s="13"/>
    </row>
    <row r="14" spans="1:10" ht="15" customHeight="1">
      <c r="B14" s="14"/>
      <c r="C14" s="12"/>
      <c r="D14" s="12" t="s">
        <v>392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393</v>
      </c>
      <c r="E15" s="12"/>
      <c r="F15" s="30"/>
      <c r="G15" s="15">
        <v>4100000000</v>
      </c>
      <c r="H15" s="13"/>
      <c r="I15" s="15">
        <v>6800000000</v>
      </c>
      <c r="J15" s="13"/>
    </row>
    <row r="16" spans="1:10" ht="15" customHeight="1">
      <c r="B16" s="14"/>
      <c r="C16" s="12"/>
      <c r="D16" s="12" t="s">
        <v>345</v>
      </c>
      <c r="E16" s="12"/>
      <c r="F16" s="30"/>
      <c r="G16" s="15"/>
      <c r="H16" s="13"/>
      <c r="I16" s="15"/>
      <c r="J16" s="13"/>
    </row>
    <row r="17" spans="2:10" ht="15" customHeight="1">
      <c r="B17" s="14"/>
      <c r="C17" s="12"/>
      <c r="D17" s="12" t="s">
        <v>346</v>
      </c>
      <c r="E17" s="12"/>
      <c r="F17" s="30"/>
      <c r="G17" s="15"/>
      <c r="H17" s="13"/>
      <c r="I17" s="15"/>
      <c r="J17" s="13"/>
    </row>
    <row r="18" spans="2:10" ht="15" customHeight="1">
      <c r="B18" s="14"/>
      <c r="C18" s="12"/>
      <c r="D18" s="12" t="s">
        <v>394</v>
      </c>
      <c r="E18" s="12"/>
      <c r="F18" s="30"/>
      <c r="G18" s="15">
        <v>0</v>
      </c>
      <c r="H18" s="13"/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65</v>
      </c>
      <c r="F19" s="30"/>
      <c r="G19" s="15">
        <v>0</v>
      </c>
      <c r="H19" s="13"/>
      <c r="I19" s="15"/>
      <c r="J19" s="13"/>
    </row>
    <row r="20" spans="2:10" ht="15" customHeight="1">
      <c r="B20" s="14"/>
      <c r="C20" s="12"/>
      <c r="D20" s="12"/>
      <c r="E20" s="12" t="s">
        <v>66</v>
      </c>
      <c r="F20" s="30"/>
      <c r="G20" s="15">
        <v>0</v>
      </c>
      <c r="H20" s="13"/>
      <c r="I20" s="15"/>
      <c r="J20" s="13"/>
    </row>
    <row r="21" spans="2:10" ht="15" customHeight="1">
      <c r="B21" s="14"/>
      <c r="C21" s="12" t="s">
        <v>67</v>
      </c>
      <c r="D21" s="12"/>
      <c r="E21" s="12"/>
      <c r="F21" s="30"/>
      <c r="G21" s="15"/>
      <c r="H21" s="13">
        <f>SUM(G22,G25,G27,G28,G35,G36,G38,G39,G53,G54,G37)</f>
        <v>137544605438</v>
      </c>
      <c r="I21" s="15" t="s">
        <v>1</v>
      </c>
      <c r="J21" s="13">
        <f>SUM(I22,I25,I27,I28,I35,I36,I38,I39,I53)</f>
        <v>113414048614</v>
      </c>
    </row>
    <row r="22" spans="2:10" ht="15" customHeight="1">
      <c r="B22" s="14"/>
      <c r="C22" s="12"/>
      <c r="D22" s="12" t="s">
        <v>68</v>
      </c>
      <c r="E22" s="12"/>
      <c r="F22" s="30"/>
      <c r="G22" s="50">
        <v>0</v>
      </c>
      <c r="H22" s="13"/>
      <c r="I22" s="50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227</v>
      </c>
      <c r="F23" s="30"/>
      <c r="G23" s="50">
        <v>0</v>
      </c>
      <c r="H23" s="13"/>
      <c r="I23" s="50"/>
      <c r="J23" s="13"/>
    </row>
    <row r="24" spans="2:10" ht="15" customHeight="1">
      <c r="B24" s="14"/>
      <c r="C24" s="12"/>
      <c r="D24" s="12"/>
      <c r="E24" s="12" t="s">
        <v>296</v>
      </c>
      <c r="F24" s="30"/>
      <c r="G24" s="50"/>
      <c r="H24" s="13"/>
      <c r="I24" s="50"/>
      <c r="J24" s="13"/>
    </row>
    <row r="25" spans="2:10" ht="15" customHeight="1">
      <c r="B25" s="14"/>
      <c r="C25" s="12"/>
      <c r="D25" s="12" t="s">
        <v>69</v>
      </c>
      <c r="E25" s="12"/>
      <c r="F25" s="30"/>
      <c r="G25" s="15">
        <f>G26</f>
        <v>1062948048</v>
      </c>
      <c r="H25" s="13"/>
      <c r="I25" s="15">
        <f>I26</f>
        <v>24027622957</v>
      </c>
      <c r="J25" s="13" t="s">
        <v>1</v>
      </c>
    </row>
    <row r="26" spans="2:10" ht="15" customHeight="1">
      <c r="B26" s="14"/>
      <c r="C26" s="12"/>
      <c r="D26" s="12"/>
      <c r="E26" s="12" t="s">
        <v>70</v>
      </c>
      <c r="F26" s="30"/>
      <c r="G26" s="15">
        <v>1062948048</v>
      </c>
      <c r="H26" s="13"/>
      <c r="I26" s="15">
        <v>24027622957</v>
      </c>
      <c r="J26" s="13"/>
    </row>
    <row r="27" spans="2:10" ht="15" customHeight="1">
      <c r="B27" s="14"/>
      <c r="C27" s="12"/>
      <c r="D27" s="12" t="s">
        <v>216</v>
      </c>
      <c r="E27" s="12"/>
      <c r="F27" s="30"/>
      <c r="G27" s="15">
        <v>1900556000</v>
      </c>
      <c r="H27" s="13"/>
      <c r="I27" s="15"/>
      <c r="J27" s="13" t="s">
        <v>1</v>
      </c>
    </row>
    <row r="28" spans="2:10" ht="15" customHeight="1">
      <c r="B28" s="14"/>
      <c r="C28" s="12"/>
      <c r="D28" s="12" t="s">
        <v>217</v>
      </c>
      <c r="E28" s="12"/>
      <c r="F28" s="30"/>
      <c r="G28" s="15">
        <f>SUM(G29,G32)</f>
        <v>75249057669</v>
      </c>
      <c r="H28" s="13"/>
      <c r="I28" s="15">
        <f>SUM(I29,I32)</f>
        <v>55271841914</v>
      </c>
      <c r="J28" s="13" t="s">
        <v>1</v>
      </c>
    </row>
    <row r="29" spans="2:10" ht="15" customHeight="1">
      <c r="B29" s="14"/>
      <c r="C29" s="12"/>
      <c r="D29" s="12"/>
      <c r="E29" s="12" t="s">
        <v>72</v>
      </c>
      <c r="F29" s="30"/>
      <c r="G29" s="15">
        <f>SUM(G30:G31)</f>
        <v>5833624307</v>
      </c>
      <c r="H29" s="13"/>
      <c r="I29" s="15">
        <f>SUM(I30:I31)</f>
        <v>11592910900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395</v>
      </c>
      <c r="G30" s="15">
        <v>2991121318</v>
      </c>
      <c r="H30" s="13"/>
      <c r="I30" s="15">
        <v>7068396802</v>
      </c>
      <c r="J30" s="13"/>
    </row>
    <row r="31" spans="2:10" ht="15" customHeight="1">
      <c r="B31" s="14"/>
      <c r="C31" s="12"/>
      <c r="D31" s="12"/>
      <c r="E31" s="12"/>
      <c r="F31" s="30" t="s">
        <v>396</v>
      </c>
      <c r="G31" s="15">
        <v>2842502989</v>
      </c>
      <c r="H31" s="13"/>
      <c r="I31" s="15">
        <v>4524514098</v>
      </c>
      <c r="J31" s="13"/>
    </row>
    <row r="32" spans="2:10" ht="15" customHeight="1">
      <c r="B32" s="14"/>
      <c r="C32" s="12"/>
      <c r="D32" s="12"/>
      <c r="E32" s="12" t="s">
        <v>73</v>
      </c>
      <c r="F32" s="30"/>
      <c r="G32" s="15">
        <f>SUM(G33:G34)</f>
        <v>69415433362</v>
      </c>
      <c r="H32" s="13"/>
      <c r="I32" s="15">
        <f>SUM(I33:I34)</f>
        <v>43678931014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74</v>
      </c>
      <c r="G33" s="15">
        <v>42774143159</v>
      </c>
      <c r="H33" s="13"/>
      <c r="I33" s="15">
        <v>18686276270</v>
      </c>
      <c r="J33" s="13"/>
    </row>
    <row r="34" spans="2:10" ht="15" customHeight="1">
      <c r="B34" s="14"/>
      <c r="C34" s="12"/>
      <c r="D34" s="12"/>
      <c r="E34" s="12"/>
      <c r="F34" s="30" t="s">
        <v>75</v>
      </c>
      <c r="G34" s="15">
        <v>26641290203</v>
      </c>
      <c r="H34" s="13"/>
      <c r="I34" s="15">
        <v>24992654744</v>
      </c>
      <c r="J34" s="13"/>
    </row>
    <row r="35" spans="2:10" ht="15" customHeight="1">
      <c r="B35" s="14"/>
      <c r="C35" s="12"/>
      <c r="D35" s="12" t="s">
        <v>218</v>
      </c>
      <c r="E35" s="12"/>
      <c r="F35" s="30"/>
      <c r="G35" s="15">
        <v>0</v>
      </c>
      <c r="H35" s="13"/>
      <c r="I35" s="15"/>
      <c r="J35" s="13"/>
    </row>
    <row r="36" spans="2:10" ht="15" customHeight="1">
      <c r="B36" s="14"/>
      <c r="C36" s="12"/>
      <c r="D36" s="12" t="s">
        <v>219</v>
      </c>
      <c r="E36" s="12"/>
      <c r="F36" s="30"/>
      <c r="G36" s="15">
        <v>9500000000</v>
      </c>
      <c r="H36" s="13"/>
      <c r="I36" s="15">
        <v>2000000000</v>
      </c>
      <c r="J36" s="13"/>
    </row>
    <row r="37" spans="2:10" ht="15" customHeight="1">
      <c r="B37" s="14"/>
      <c r="C37" s="12"/>
      <c r="D37" s="12" t="s">
        <v>397</v>
      </c>
      <c r="E37" s="12"/>
      <c r="F37" s="30"/>
      <c r="G37" s="15">
        <v>11500000000</v>
      </c>
      <c r="H37" s="13"/>
      <c r="I37" s="15"/>
      <c r="J37" s="13"/>
    </row>
    <row r="38" spans="2:10" ht="15" customHeight="1">
      <c r="B38" s="14"/>
      <c r="C38" s="12"/>
      <c r="D38" s="12" t="s">
        <v>398</v>
      </c>
      <c r="E38" s="12"/>
      <c r="F38" s="30"/>
      <c r="G38" s="15">
        <v>20500000</v>
      </c>
      <c r="H38" s="13"/>
      <c r="I38" s="15">
        <v>29000000</v>
      </c>
      <c r="J38" s="13"/>
    </row>
    <row r="39" spans="2:10" ht="15" customHeight="1">
      <c r="B39" s="14"/>
      <c r="C39" s="12"/>
      <c r="D39" s="12" t="s">
        <v>399</v>
      </c>
      <c r="E39" s="12"/>
      <c r="F39" s="30"/>
      <c r="G39" s="15">
        <f>SUM(G40:G52)</f>
        <v>33301543721</v>
      </c>
      <c r="H39" s="13"/>
      <c r="I39" s="15">
        <f>SUM(I40:I52)</f>
        <v>29775583743</v>
      </c>
      <c r="J39" s="13" t="s">
        <v>1</v>
      </c>
    </row>
    <row r="40" spans="2:10" ht="15" customHeight="1">
      <c r="B40" s="14"/>
      <c r="C40" s="12"/>
      <c r="D40" s="12"/>
      <c r="E40" s="12" t="s">
        <v>76</v>
      </c>
      <c r="F40" s="30"/>
      <c r="G40" s="15">
        <v>16402730216</v>
      </c>
      <c r="H40" s="13"/>
      <c r="I40" s="15">
        <v>13152583603</v>
      </c>
      <c r="J40" s="13"/>
    </row>
    <row r="41" spans="2:10" ht="15" customHeight="1">
      <c r="B41" s="14"/>
      <c r="C41" s="12"/>
      <c r="D41" s="12"/>
      <c r="E41" s="12" t="s">
        <v>77</v>
      </c>
      <c r="F41" s="30"/>
      <c r="G41" s="15">
        <v>1110031430</v>
      </c>
      <c r="H41" s="13"/>
      <c r="I41" s="15">
        <v>955057728</v>
      </c>
      <c r="J41" s="13"/>
    </row>
    <row r="42" spans="2:10" ht="15" customHeight="1">
      <c r="B42" s="14"/>
      <c r="C42" s="12"/>
      <c r="D42" s="12"/>
      <c r="E42" s="12" t="s">
        <v>400</v>
      </c>
      <c r="F42" s="30"/>
      <c r="G42" s="15">
        <v>1057492348</v>
      </c>
      <c r="H42" s="13"/>
      <c r="I42" s="15">
        <v>317448174</v>
      </c>
      <c r="J42" s="13"/>
    </row>
    <row r="43" spans="2:10" ht="15" customHeight="1">
      <c r="B43" s="14"/>
      <c r="C43" s="12"/>
      <c r="D43" s="12"/>
      <c r="E43" s="12" t="s">
        <v>233</v>
      </c>
      <c r="F43" s="30"/>
      <c r="G43" s="15">
        <v>780615581</v>
      </c>
      <c r="H43" s="13"/>
      <c r="I43" s="15">
        <v>243891005</v>
      </c>
      <c r="J43" s="13"/>
    </row>
    <row r="44" spans="2:10" ht="15" customHeight="1">
      <c r="B44" s="14"/>
      <c r="C44" s="12"/>
      <c r="D44" s="12"/>
      <c r="E44" s="12" t="s">
        <v>234</v>
      </c>
      <c r="F44" s="30"/>
      <c r="G44" s="15">
        <v>9516482357</v>
      </c>
      <c r="H44" s="13"/>
      <c r="I44" s="15">
        <v>11459103191</v>
      </c>
      <c r="J44" s="13"/>
    </row>
    <row r="45" spans="2:10" ht="15" customHeight="1">
      <c r="B45" s="14"/>
      <c r="C45" s="12"/>
      <c r="D45" s="12"/>
      <c r="E45" s="12" t="s">
        <v>401</v>
      </c>
      <c r="F45" s="30"/>
      <c r="G45" s="15">
        <v>32748600</v>
      </c>
      <c r="H45" s="13"/>
      <c r="I45" s="15">
        <v>25765422</v>
      </c>
      <c r="J45" s="13"/>
    </row>
    <row r="46" spans="2:10" ht="15" customHeight="1">
      <c r="B46" s="14"/>
      <c r="C46" s="12"/>
      <c r="D46" s="12"/>
      <c r="E46" s="12" t="s">
        <v>235</v>
      </c>
      <c r="F46" s="30"/>
      <c r="G46" s="15">
        <v>99106593</v>
      </c>
      <c r="H46" s="13"/>
      <c r="I46" s="15">
        <v>139075165</v>
      </c>
      <c r="J46" s="13"/>
    </row>
    <row r="47" spans="2:10" ht="15" customHeight="1">
      <c r="B47" s="14"/>
      <c r="C47" s="12"/>
      <c r="D47" s="12"/>
      <c r="E47" s="12" t="s">
        <v>402</v>
      </c>
      <c r="F47" s="30"/>
      <c r="G47" s="15">
        <v>18093999</v>
      </c>
      <c r="H47" s="13"/>
      <c r="I47" s="15">
        <v>3435385</v>
      </c>
      <c r="J47" s="13"/>
    </row>
    <row r="48" spans="2:10" ht="15" customHeight="1">
      <c r="B48" s="14"/>
      <c r="C48" s="12"/>
      <c r="D48" s="12"/>
      <c r="E48" s="12" t="s">
        <v>236</v>
      </c>
      <c r="F48" s="30"/>
      <c r="G48" s="15">
        <v>490266</v>
      </c>
      <c r="H48" s="13"/>
      <c r="I48" s="15">
        <v>483901</v>
      </c>
      <c r="J48" s="13"/>
    </row>
    <row r="49" spans="2:10" ht="15" customHeight="1">
      <c r="B49" s="14"/>
      <c r="C49" s="12"/>
      <c r="D49" s="12"/>
      <c r="E49" s="12" t="s">
        <v>403</v>
      </c>
      <c r="F49" s="30"/>
      <c r="G49" s="15">
        <v>810454</v>
      </c>
      <c r="H49" s="13"/>
      <c r="I49" s="15">
        <v>874574</v>
      </c>
      <c r="J49" s="13"/>
    </row>
    <row r="50" spans="2:10" ht="15" customHeight="1">
      <c r="B50" s="14"/>
      <c r="C50" s="12"/>
      <c r="D50" s="12"/>
      <c r="E50" s="12" t="s">
        <v>404</v>
      </c>
      <c r="F50" s="30"/>
      <c r="G50" s="15">
        <v>643884197</v>
      </c>
      <c r="H50" s="13"/>
      <c r="I50" s="15">
        <v>2571539425</v>
      </c>
      <c r="J50" s="13"/>
    </row>
    <row r="51" spans="2:10" ht="15" customHeight="1">
      <c r="B51" s="14"/>
      <c r="C51" s="12"/>
      <c r="D51" s="12"/>
      <c r="E51" s="12" t="s">
        <v>350</v>
      </c>
      <c r="F51" s="30"/>
      <c r="G51" s="15"/>
      <c r="H51" s="13"/>
      <c r="I51" s="15"/>
      <c r="J51" s="13"/>
    </row>
    <row r="52" spans="2:10" ht="15" customHeight="1">
      <c r="B52" s="14"/>
      <c r="C52" s="12"/>
      <c r="D52" s="12"/>
      <c r="E52" s="12" t="s">
        <v>351</v>
      </c>
      <c r="F52" s="30"/>
      <c r="G52" s="15">
        <v>3639057680</v>
      </c>
      <c r="H52" s="13"/>
      <c r="I52" s="15">
        <v>906326170</v>
      </c>
      <c r="J52" s="13"/>
    </row>
    <row r="53" spans="2:10" ht="15" customHeight="1">
      <c r="B53" s="14"/>
      <c r="C53" s="12"/>
      <c r="D53" s="12" t="s">
        <v>405</v>
      </c>
      <c r="E53" s="12"/>
      <c r="F53" s="30"/>
      <c r="G53" s="15">
        <v>3010000000</v>
      </c>
      <c r="H53" s="13"/>
      <c r="I53" s="15">
        <v>2310000000</v>
      </c>
      <c r="J53" s="13"/>
    </row>
    <row r="54" spans="2:10" ht="15" customHeight="1">
      <c r="B54" s="14"/>
      <c r="C54" s="12"/>
      <c r="D54" s="12" t="s">
        <v>406</v>
      </c>
      <c r="E54" s="12"/>
      <c r="F54" s="30"/>
      <c r="G54" s="15">
        <v>2000000000</v>
      </c>
      <c r="H54" s="13"/>
      <c r="I54" s="15"/>
      <c r="J54" s="13"/>
    </row>
    <row r="55" spans="2:10" ht="15" customHeight="1">
      <c r="B55" s="14" t="s">
        <v>78</v>
      </c>
      <c r="C55" s="12"/>
      <c r="D55" s="12"/>
      <c r="E55" s="12"/>
      <c r="F55" s="30"/>
      <c r="G55" s="15"/>
      <c r="H55" s="13">
        <f>SUM(H56,H70,H77)</f>
        <v>1891560369364</v>
      </c>
      <c r="I55" s="15" t="s">
        <v>1</v>
      </c>
      <c r="J55" s="13">
        <f>SUM(J56,J70,J77)</f>
        <v>1805557169069</v>
      </c>
    </row>
    <row r="56" spans="2:10" ht="15" customHeight="1">
      <c r="B56" s="14"/>
      <c r="C56" s="12" t="s">
        <v>79</v>
      </c>
      <c r="D56" s="12"/>
      <c r="E56" s="12"/>
      <c r="F56" s="30"/>
      <c r="G56" s="15"/>
      <c r="H56" s="13">
        <f>SUM(G57:G65,G69)</f>
        <v>1479464801196</v>
      </c>
      <c r="I56" s="15" t="s">
        <v>1</v>
      </c>
      <c r="J56" s="13">
        <f>SUM(I57:I65,I69)</f>
        <v>1429540206294</v>
      </c>
    </row>
    <row r="57" spans="2:10" ht="15" customHeight="1">
      <c r="B57" s="14"/>
      <c r="C57" s="12"/>
      <c r="D57" s="12" t="s">
        <v>80</v>
      </c>
      <c r="E57" s="12"/>
      <c r="F57" s="30"/>
      <c r="G57" s="15">
        <v>111551290551</v>
      </c>
      <c r="H57" s="13"/>
      <c r="I57" s="15">
        <f>77351875650-I76</f>
        <v>75258478107</v>
      </c>
      <c r="J57" s="13"/>
    </row>
    <row r="58" spans="2:10" ht="15" customHeight="1">
      <c r="B58" s="14"/>
      <c r="C58" s="12"/>
      <c r="D58" s="12" t="s">
        <v>81</v>
      </c>
      <c r="E58" s="12"/>
      <c r="F58" s="30"/>
      <c r="G58" s="15">
        <v>10364496672</v>
      </c>
      <c r="H58" s="13"/>
      <c r="I58" s="15">
        <v>1009549000</v>
      </c>
      <c r="J58" s="13"/>
    </row>
    <row r="59" spans="2:10" ht="15" customHeight="1">
      <c r="B59" s="14"/>
      <c r="C59" s="12"/>
      <c r="D59" s="12" t="s">
        <v>82</v>
      </c>
      <c r="E59" s="12"/>
      <c r="F59" s="30"/>
      <c r="G59" s="15">
        <v>160975829185</v>
      </c>
      <c r="H59" s="13"/>
      <c r="I59" s="15">
        <v>138444067867</v>
      </c>
      <c r="J59" s="13"/>
    </row>
    <row r="60" spans="2:10" ht="15" customHeight="1">
      <c r="B60" s="14"/>
      <c r="C60" s="12"/>
      <c r="D60" s="12" t="s">
        <v>83</v>
      </c>
      <c r="E60" s="12"/>
      <c r="F60" s="30"/>
      <c r="G60" s="15">
        <v>657074900172</v>
      </c>
      <c r="H60" s="13"/>
      <c r="I60" s="15">
        <v>498329942444</v>
      </c>
      <c r="J60" s="13"/>
    </row>
    <row r="61" spans="2:10" ht="15" customHeight="1">
      <c r="B61" s="14"/>
      <c r="C61" s="12"/>
      <c r="D61" s="12" t="s">
        <v>84</v>
      </c>
      <c r="E61" s="12"/>
      <c r="F61" s="30"/>
      <c r="G61" s="15">
        <v>388848710295</v>
      </c>
      <c r="H61" s="13"/>
      <c r="I61" s="15">
        <v>536652993354</v>
      </c>
      <c r="J61" s="13"/>
    </row>
    <row r="62" spans="2:10" ht="15" customHeight="1">
      <c r="B62" s="14"/>
      <c r="C62" s="12"/>
      <c r="D62" s="12" t="s">
        <v>85</v>
      </c>
      <c r="E62" s="12"/>
      <c r="F62" s="30"/>
      <c r="G62" s="15">
        <v>0</v>
      </c>
      <c r="H62" s="13"/>
      <c r="I62" s="15"/>
      <c r="J62" s="13"/>
    </row>
    <row r="63" spans="2:10" ht="15" customHeight="1">
      <c r="B63" s="14"/>
      <c r="C63" s="12"/>
      <c r="D63" s="12" t="s">
        <v>303</v>
      </c>
      <c r="E63" s="12"/>
      <c r="F63" s="30"/>
      <c r="G63" s="15">
        <v>65693364573</v>
      </c>
      <c r="H63" s="13"/>
      <c r="I63" s="15">
        <v>147497467997</v>
      </c>
      <c r="J63" s="13"/>
    </row>
    <row r="64" spans="2:10" ht="15" customHeight="1">
      <c r="B64" s="14"/>
      <c r="C64" s="12"/>
      <c r="D64" s="12" t="s">
        <v>301</v>
      </c>
      <c r="E64" s="12"/>
      <c r="F64" s="30"/>
      <c r="G64" s="15">
        <v>82538362748</v>
      </c>
      <c r="H64" s="51"/>
      <c r="I64" s="15">
        <v>30821226525</v>
      </c>
      <c r="J64" s="51"/>
    </row>
    <row r="65" spans="2:10" ht="15" customHeight="1">
      <c r="B65" s="14"/>
      <c r="C65" s="12"/>
      <c r="D65" s="12" t="s">
        <v>302</v>
      </c>
      <c r="E65" s="12"/>
      <c r="F65" s="30"/>
      <c r="G65" s="15"/>
      <c r="H65" s="13"/>
      <c r="I65" s="15"/>
      <c r="J65" s="13"/>
    </row>
    <row r="66" spans="2:10" ht="15" customHeight="1">
      <c r="B66" s="14"/>
      <c r="C66" s="12"/>
      <c r="D66" s="12"/>
      <c r="E66" s="12" t="s">
        <v>407</v>
      </c>
      <c r="F66" s="30"/>
      <c r="G66" s="15"/>
      <c r="H66" s="13"/>
      <c r="I66" s="15"/>
      <c r="J66" s="13"/>
    </row>
    <row r="67" spans="2:10" ht="15" customHeight="1">
      <c r="B67" s="14"/>
      <c r="C67" s="12"/>
      <c r="D67" s="12"/>
      <c r="E67" s="12" t="s">
        <v>310</v>
      </c>
      <c r="F67" s="30"/>
      <c r="G67" s="15"/>
      <c r="H67" s="13"/>
      <c r="I67" s="15"/>
      <c r="J67" s="13"/>
    </row>
    <row r="68" spans="2:10" ht="15" customHeight="1">
      <c r="B68" s="14"/>
      <c r="C68" s="12"/>
      <c r="D68" s="12"/>
      <c r="E68" s="12" t="s">
        <v>408</v>
      </c>
      <c r="F68" s="30"/>
      <c r="G68" s="15"/>
      <c r="H68" s="13"/>
      <c r="I68" s="15"/>
      <c r="J68" s="13"/>
    </row>
    <row r="69" spans="2:10" ht="15" customHeight="1">
      <c r="B69" s="14"/>
      <c r="C69" s="12"/>
      <c r="D69" s="12" t="s">
        <v>409</v>
      </c>
      <c r="E69" s="12"/>
      <c r="F69" s="30"/>
      <c r="G69" s="15">
        <v>2417847000</v>
      </c>
      <c r="H69" s="13"/>
      <c r="I69" s="15">
        <v>1526481000</v>
      </c>
      <c r="J69" s="13"/>
    </row>
    <row r="70" spans="2:10" ht="15" customHeight="1">
      <c r="B70" s="14"/>
      <c r="C70" s="12" t="s">
        <v>215</v>
      </c>
      <c r="D70" s="12"/>
      <c r="E70" s="12"/>
      <c r="F70" s="30"/>
      <c r="G70" s="15"/>
      <c r="H70" s="13">
        <f>SUM(G71,G74,G76)</f>
        <v>409767436179</v>
      </c>
      <c r="I70" s="15" t="s">
        <v>1</v>
      </c>
      <c r="J70" s="13">
        <f>SUM(I71,I74,I76)</f>
        <v>344724220156</v>
      </c>
    </row>
    <row r="71" spans="2:10" ht="15" customHeight="1">
      <c r="B71" s="14"/>
      <c r="C71" s="12"/>
      <c r="D71" s="12" t="s">
        <v>220</v>
      </c>
      <c r="E71" s="12"/>
      <c r="F71" s="30"/>
      <c r="G71" s="15">
        <f>SUM(G72:G73)</f>
        <v>405337527579</v>
      </c>
      <c r="H71" s="13"/>
      <c r="I71" s="15">
        <f>SUM(I72:I73)</f>
        <v>339435854413</v>
      </c>
      <c r="J71" s="13" t="s">
        <v>1</v>
      </c>
    </row>
    <row r="72" spans="2:10" ht="15" customHeight="1">
      <c r="B72" s="14"/>
      <c r="C72" s="12"/>
      <c r="D72" s="12"/>
      <c r="E72" s="12" t="s">
        <v>71</v>
      </c>
      <c r="F72" s="30"/>
      <c r="G72" s="15">
        <v>296917166688</v>
      </c>
      <c r="H72" s="13"/>
      <c r="I72" s="15">
        <v>259789704762</v>
      </c>
      <c r="J72" s="13"/>
    </row>
    <row r="73" spans="2:10" ht="15" customHeight="1">
      <c r="B73" s="14"/>
      <c r="C73" s="12"/>
      <c r="D73" s="12"/>
      <c r="E73" s="12" t="s">
        <v>374</v>
      </c>
      <c r="F73" s="30"/>
      <c r="G73" s="15">
        <v>108420360891</v>
      </c>
      <c r="H73" s="13"/>
      <c r="I73" s="15">
        <v>79646149651</v>
      </c>
      <c r="J73" s="13"/>
    </row>
    <row r="74" spans="2:10" ht="15" customHeight="1">
      <c r="B74" s="14"/>
      <c r="C74" s="12"/>
      <c r="D74" s="12" t="s">
        <v>225</v>
      </c>
      <c r="E74" s="12"/>
      <c r="F74" s="30"/>
      <c r="G74" s="15">
        <f>SUM(G75:G75)</f>
        <v>4429908600</v>
      </c>
      <c r="H74" s="13"/>
      <c r="I74" s="15">
        <f>SUM(I75:I75)</f>
        <v>3194968200</v>
      </c>
      <c r="J74" s="13" t="s">
        <v>1</v>
      </c>
    </row>
    <row r="75" spans="2:10" ht="15" customHeight="1">
      <c r="B75" s="14"/>
      <c r="C75" s="12"/>
      <c r="D75" s="12"/>
      <c r="E75" s="12" t="s">
        <v>370</v>
      </c>
      <c r="F75" s="30"/>
      <c r="G75" s="15">
        <v>4429908600</v>
      </c>
      <c r="H75" s="13"/>
      <c r="I75" s="15">
        <v>3194968200</v>
      </c>
      <c r="J75" s="13" t="s">
        <v>1</v>
      </c>
    </row>
    <row r="76" spans="2:10" ht="15" customHeight="1">
      <c r="B76" s="14"/>
      <c r="C76" s="12"/>
      <c r="D76" s="12" t="s">
        <v>371</v>
      </c>
      <c r="E76" s="12"/>
      <c r="F76" s="30"/>
      <c r="G76" s="15">
        <v>0</v>
      </c>
      <c r="H76" s="13"/>
      <c r="I76" s="15">
        <v>2093397543</v>
      </c>
      <c r="J76" s="13"/>
    </row>
    <row r="77" spans="2:10" ht="15" customHeight="1">
      <c r="B77" s="14"/>
      <c r="C77" s="12" t="s">
        <v>278</v>
      </c>
      <c r="D77" s="12"/>
      <c r="E77" s="12"/>
      <c r="F77" s="30"/>
      <c r="G77" s="15"/>
      <c r="H77" s="13">
        <f>SUM(G78,G80)</f>
        <v>2328131989</v>
      </c>
      <c r="I77" s="15" t="s">
        <v>1</v>
      </c>
      <c r="J77" s="13">
        <f>SUM(I78,I80)</f>
        <v>31292742619</v>
      </c>
    </row>
    <row r="78" spans="2:10" ht="15" customHeight="1">
      <c r="B78" s="14"/>
      <c r="C78" s="12"/>
      <c r="D78" s="12" t="s">
        <v>86</v>
      </c>
      <c r="E78" s="12"/>
      <c r="F78" s="30"/>
      <c r="G78" s="15">
        <f>+G79</f>
        <v>1022122500</v>
      </c>
      <c r="H78" s="13"/>
      <c r="I78" s="15">
        <f>+I79</f>
        <v>31207815000</v>
      </c>
      <c r="J78" s="13"/>
    </row>
    <row r="79" spans="2:10" ht="15" customHeight="1">
      <c r="B79" s="14"/>
      <c r="C79" s="12"/>
      <c r="D79" s="12"/>
      <c r="E79" s="12" t="s">
        <v>87</v>
      </c>
      <c r="F79" s="30"/>
      <c r="G79" s="15">
        <v>1022122500</v>
      </c>
      <c r="H79" s="13"/>
      <c r="I79" s="15">
        <v>31207815000</v>
      </c>
      <c r="J79" s="13"/>
    </row>
    <row r="80" spans="2:10" ht="15" customHeight="1">
      <c r="B80" s="14"/>
      <c r="C80" s="12"/>
      <c r="D80" s="12" t="s">
        <v>88</v>
      </c>
      <c r="E80" s="12"/>
      <c r="F80" s="30"/>
      <c r="G80" s="15">
        <f>SUM(G81:G83)</f>
        <v>1306009489</v>
      </c>
      <c r="H80" s="13"/>
      <c r="I80" s="15">
        <f>SUM(I81:I83)</f>
        <v>84927619</v>
      </c>
      <c r="J80" s="13"/>
    </row>
    <row r="81" spans="2:10" ht="15" customHeight="1">
      <c r="B81" s="14"/>
      <c r="C81" s="12"/>
      <c r="D81" s="12"/>
      <c r="E81" s="12" t="s">
        <v>275</v>
      </c>
      <c r="F81" s="30"/>
      <c r="G81" s="15"/>
      <c r="H81" s="13"/>
      <c r="I81" s="15"/>
      <c r="J81" s="13"/>
    </row>
    <row r="82" spans="2:10" ht="15" customHeight="1">
      <c r="B82" s="14"/>
      <c r="C82" s="12"/>
      <c r="D82" s="12"/>
      <c r="E82" s="12" t="s">
        <v>410</v>
      </c>
      <c r="F82" s="30"/>
      <c r="G82" s="15">
        <v>291014489</v>
      </c>
      <c r="H82" s="13"/>
      <c r="I82" s="15">
        <v>45137619</v>
      </c>
      <c r="J82" s="13"/>
    </row>
    <row r="83" spans="2:10" ht="15" customHeight="1">
      <c r="B83" s="14"/>
      <c r="C83" s="12"/>
      <c r="D83" s="12"/>
      <c r="E83" s="12" t="s">
        <v>280</v>
      </c>
      <c r="F83" s="30"/>
      <c r="G83" s="15">
        <v>1014995000</v>
      </c>
      <c r="H83" s="13"/>
      <c r="I83" s="15">
        <v>39790000</v>
      </c>
      <c r="J83" s="13"/>
    </row>
    <row r="84" spans="2:10" ht="15" customHeight="1">
      <c r="B84" s="14" t="s">
        <v>89</v>
      </c>
      <c r="C84" s="12"/>
      <c r="D84" s="12"/>
      <c r="E84" s="12"/>
      <c r="F84" s="30"/>
      <c r="G84" s="15"/>
      <c r="H84" s="13">
        <f>SUM(H85)</f>
        <v>15338271689</v>
      </c>
      <c r="I84" s="15" t="s">
        <v>1</v>
      </c>
      <c r="J84" s="13">
        <f>SUM(J85)</f>
        <v>13451749058</v>
      </c>
    </row>
    <row r="85" spans="2:10" ht="15" customHeight="1">
      <c r="B85" s="14"/>
      <c r="C85" s="12" t="s">
        <v>90</v>
      </c>
      <c r="D85" s="12"/>
      <c r="E85" s="12"/>
      <c r="F85" s="30"/>
      <c r="G85" s="15"/>
      <c r="H85" s="13">
        <f>G86+G87+G90+G91</f>
        <v>15338271689</v>
      </c>
      <c r="I85" s="15" t="s">
        <v>1</v>
      </c>
      <c r="J85" s="13">
        <f>I86+I87+I90+I91</f>
        <v>13451749058</v>
      </c>
    </row>
    <row r="86" spans="2:10" ht="15" customHeight="1">
      <c r="B86" s="14"/>
      <c r="C86" s="12"/>
      <c r="D86" s="12" t="s">
        <v>80</v>
      </c>
      <c r="E86" s="12"/>
      <c r="F86" s="30"/>
      <c r="G86" s="15">
        <v>8843092659</v>
      </c>
      <c r="H86" s="13"/>
      <c r="I86" s="15">
        <v>7473213433</v>
      </c>
      <c r="J86" s="13"/>
    </row>
    <row r="87" spans="2:10" ht="15" customHeight="1">
      <c r="B87" s="14"/>
      <c r="C87" s="12"/>
      <c r="D87" s="12" t="s">
        <v>91</v>
      </c>
      <c r="E87" s="12"/>
      <c r="F87" s="30"/>
      <c r="G87" s="15">
        <f>SUM(G88:G89)</f>
        <v>6495179030</v>
      </c>
      <c r="H87" s="13"/>
      <c r="I87" s="15">
        <f>SUM(I88:I89)</f>
        <v>5978535625</v>
      </c>
      <c r="J87" s="13"/>
    </row>
    <row r="88" spans="2:10" ht="15" customHeight="1">
      <c r="B88" s="14"/>
      <c r="C88" s="12"/>
      <c r="D88" s="12"/>
      <c r="E88" s="12" t="s">
        <v>277</v>
      </c>
      <c r="F88" s="30"/>
      <c r="G88" s="15">
        <v>6495179030</v>
      </c>
      <c r="H88" s="13"/>
      <c r="I88" s="15">
        <f>6038535625-J93</f>
        <v>5978535625</v>
      </c>
      <c r="J88" s="13"/>
    </row>
    <row r="89" spans="2:10" ht="15" customHeight="1">
      <c r="B89" s="14"/>
      <c r="C89" s="12"/>
      <c r="D89" s="12"/>
      <c r="E89" s="12" t="s">
        <v>411</v>
      </c>
      <c r="F89" s="30"/>
      <c r="G89" s="15">
        <v>0</v>
      </c>
      <c r="H89" s="13"/>
      <c r="I89" s="15"/>
      <c r="J89" s="13"/>
    </row>
    <row r="90" spans="2:10" ht="15" customHeight="1">
      <c r="B90" s="14"/>
      <c r="C90" s="12"/>
      <c r="D90" s="12" t="s">
        <v>92</v>
      </c>
      <c r="E90" s="12"/>
      <c r="F90" s="30"/>
      <c r="G90" s="15"/>
      <c r="H90" s="13"/>
      <c r="I90" s="15"/>
      <c r="J90" s="13" t="s">
        <v>1</v>
      </c>
    </row>
    <row r="91" spans="2:10" ht="15" customHeight="1">
      <c r="B91" s="14"/>
      <c r="C91" s="12"/>
      <c r="D91" s="12" t="s">
        <v>252</v>
      </c>
      <c r="E91" s="12"/>
      <c r="F91" s="30"/>
      <c r="G91" s="15"/>
      <c r="H91" s="13"/>
      <c r="I91" s="15"/>
      <c r="J91" s="13"/>
    </row>
    <row r="92" spans="2:10" ht="15" customHeight="1">
      <c r="B92" s="14" t="s">
        <v>412</v>
      </c>
      <c r="C92" s="12"/>
      <c r="D92" s="12"/>
      <c r="E92" s="12"/>
      <c r="F92" s="30"/>
      <c r="G92" s="15"/>
      <c r="H92" s="13">
        <f>SUM(H93)</f>
        <v>1141898351</v>
      </c>
      <c r="I92" s="15"/>
      <c r="J92" s="13">
        <f>SUM(J93)</f>
        <v>60000000</v>
      </c>
    </row>
    <row r="93" spans="2:10" ht="15" customHeight="1">
      <c r="B93" s="14"/>
      <c r="C93" s="12" t="s">
        <v>383</v>
      </c>
      <c r="D93" s="12"/>
      <c r="E93" s="12"/>
      <c r="F93" s="30"/>
      <c r="G93" s="15"/>
      <c r="H93" s="13">
        <v>1141898351</v>
      </c>
      <c r="I93" s="15"/>
      <c r="J93" s="13">
        <v>60000000</v>
      </c>
    </row>
    <row r="94" spans="2:10" ht="15" customHeight="1">
      <c r="B94" s="14" t="s">
        <v>413</v>
      </c>
      <c r="C94" s="12"/>
      <c r="D94" s="12"/>
      <c r="E94" s="12"/>
      <c r="F94" s="30"/>
      <c r="G94" s="15"/>
      <c r="H94" s="13">
        <f>SUM(H95,H96,H97,H98,H105,H106,H113,H114,H115,H116,H117)</f>
        <v>446504844119</v>
      </c>
      <c r="I94" s="15" t="s">
        <v>1</v>
      </c>
      <c r="J94" s="13">
        <f>SUM(J95,J96,J97,J98,J105,J106,J113,J114,J115,J116,J117)</f>
        <v>371199041475</v>
      </c>
    </row>
    <row r="95" spans="2:10" ht="15" customHeight="1">
      <c r="B95" s="14" t="s">
        <v>221</v>
      </c>
      <c r="C95" s="12"/>
      <c r="D95" s="12"/>
      <c r="E95" s="12"/>
      <c r="F95" s="30"/>
      <c r="G95" s="10"/>
      <c r="H95" s="11"/>
      <c r="I95" s="10"/>
      <c r="J95" s="11"/>
    </row>
    <row r="96" spans="2:10" ht="15" customHeight="1">
      <c r="B96" s="14" t="s">
        <v>224</v>
      </c>
      <c r="C96" s="12"/>
      <c r="D96" s="12"/>
      <c r="E96" s="12"/>
      <c r="F96" s="30"/>
      <c r="G96" s="10"/>
      <c r="H96" s="11"/>
      <c r="I96" s="10"/>
      <c r="J96" s="11"/>
    </row>
    <row r="97" spans="2:10" ht="15" customHeight="1">
      <c r="B97" s="14"/>
      <c r="C97" s="12" t="s">
        <v>93</v>
      </c>
      <c r="D97" s="12"/>
      <c r="E97" s="12"/>
      <c r="F97" s="30"/>
      <c r="G97" s="10"/>
      <c r="H97" s="13"/>
      <c r="I97" s="10" t="s">
        <v>1</v>
      </c>
      <c r="J97" s="13"/>
    </row>
    <row r="98" spans="2:10" ht="15" customHeight="1">
      <c r="B98" s="14"/>
      <c r="C98" s="12" t="s">
        <v>94</v>
      </c>
      <c r="D98" s="12"/>
      <c r="E98" s="12"/>
      <c r="F98" s="30"/>
      <c r="G98" s="10"/>
      <c r="H98" s="11">
        <f>SUM(G99,G102)</f>
        <v>303851900132</v>
      </c>
      <c r="I98" s="10" t="s">
        <v>1</v>
      </c>
      <c r="J98" s="11">
        <f>SUM(I99,I102)</f>
        <v>252536611728</v>
      </c>
    </row>
    <row r="99" spans="2:10" ht="15" customHeight="1">
      <c r="B99" s="14"/>
      <c r="C99" s="12"/>
      <c r="D99" s="12" t="s">
        <v>95</v>
      </c>
      <c r="E99" s="12"/>
      <c r="F99" s="30"/>
      <c r="G99" s="10">
        <f>SUM(G100:G101)</f>
        <v>208887102597</v>
      </c>
      <c r="H99" s="11"/>
      <c r="I99" s="10">
        <f>SUM(I100:I101)</f>
        <v>167116148698</v>
      </c>
      <c r="J99" s="11" t="s">
        <v>1</v>
      </c>
    </row>
    <row r="100" spans="2:10" ht="15" customHeight="1">
      <c r="B100" s="14"/>
      <c r="C100" s="12"/>
      <c r="D100" s="12"/>
      <c r="E100" s="12" t="s">
        <v>96</v>
      </c>
      <c r="F100" s="30"/>
      <c r="G100" s="10">
        <v>52272580478</v>
      </c>
      <c r="H100" s="11"/>
      <c r="I100" s="10">
        <v>40553649867</v>
      </c>
      <c r="J100" s="11"/>
    </row>
    <row r="101" spans="2:10" ht="15" customHeight="1">
      <c r="B101" s="14"/>
      <c r="C101" s="12"/>
      <c r="D101" s="12"/>
      <c r="E101" s="12" t="s">
        <v>97</v>
      </c>
      <c r="F101" s="30"/>
      <c r="G101" s="10">
        <v>156614522119</v>
      </c>
      <c r="H101" s="11"/>
      <c r="I101" s="10">
        <v>126562498831</v>
      </c>
      <c r="J101" s="11"/>
    </row>
    <row r="102" spans="2:10" ht="15" customHeight="1">
      <c r="B102" s="14"/>
      <c r="C102" s="12"/>
      <c r="D102" s="12" t="s">
        <v>98</v>
      </c>
      <c r="E102" s="12"/>
      <c r="F102" s="30"/>
      <c r="G102" s="10">
        <f>SUM(G103:G104)</f>
        <v>94964797535</v>
      </c>
      <c r="H102" s="11"/>
      <c r="I102" s="10">
        <f>SUM(I103:I104)</f>
        <v>85420463030</v>
      </c>
      <c r="J102" s="11" t="s">
        <v>1</v>
      </c>
    </row>
    <row r="103" spans="2:10" ht="15" customHeight="1">
      <c r="B103" s="14"/>
      <c r="C103" s="12"/>
      <c r="D103" s="12"/>
      <c r="E103" s="12" t="s">
        <v>99</v>
      </c>
      <c r="F103" s="30"/>
      <c r="G103" s="10">
        <v>93023137535</v>
      </c>
      <c r="H103" s="11"/>
      <c r="I103" s="10">
        <v>83900013030</v>
      </c>
      <c r="J103" s="11"/>
    </row>
    <row r="104" spans="2:10" ht="15" customHeight="1">
      <c r="B104" s="14"/>
      <c r="C104" s="12"/>
      <c r="D104" s="12"/>
      <c r="E104" s="12" t="s">
        <v>100</v>
      </c>
      <c r="F104" s="30"/>
      <c r="G104" s="10">
        <v>1941660000</v>
      </c>
      <c r="H104" s="11"/>
      <c r="I104" s="10">
        <v>1520450000</v>
      </c>
      <c r="J104" s="11"/>
    </row>
    <row r="105" spans="2:10" ht="15" customHeight="1">
      <c r="B105" s="14"/>
      <c r="C105" s="12" t="s">
        <v>101</v>
      </c>
      <c r="D105" s="12"/>
      <c r="E105" s="12"/>
      <c r="F105" s="30"/>
      <c r="G105" s="10"/>
      <c r="H105" s="11">
        <v>103500000000</v>
      </c>
      <c r="I105" s="10" t="s">
        <v>1</v>
      </c>
      <c r="J105" s="11">
        <v>99500000000</v>
      </c>
    </row>
    <row r="106" spans="2:10" ht="15" customHeight="1">
      <c r="B106" s="14"/>
      <c r="C106" s="12" t="s">
        <v>102</v>
      </c>
      <c r="D106" s="12"/>
      <c r="E106" s="12"/>
      <c r="F106" s="30"/>
      <c r="G106" s="10"/>
      <c r="H106" s="11">
        <f>SUM(G107,G112)</f>
        <v>115767981</v>
      </c>
      <c r="I106" s="10" t="s">
        <v>1</v>
      </c>
      <c r="J106" s="11">
        <f>SUM(I107,I112)</f>
        <v>162253741</v>
      </c>
    </row>
    <row r="107" spans="2:10" ht="15" customHeight="1">
      <c r="B107" s="14"/>
      <c r="C107" s="12"/>
      <c r="D107" s="12" t="s">
        <v>103</v>
      </c>
      <c r="E107" s="12"/>
      <c r="F107" s="30"/>
      <c r="G107" s="10">
        <f>SUM(G108:G111)</f>
        <v>115722212</v>
      </c>
      <c r="H107" s="11"/>
      <c r="I107" s="10">
        <f>SUM(I108:I111)</f>
        <v>159809157</v>
      </c>
      <c r="J107" s="11" t="s">
        <v>1</v>
      </c>
    </row>
    <row r="108" spans="2:10" ht="15" customHeight="1">
      <c r="B108" s="14"/>
      <c r="C108" s="12"/>
      <c r="D108" s="12"/>
      <c r="E108" s="12" t="s">
        <v>104</v>
      </c>
      <c r="F108" s="30"/>
      <c r="G108" s="10"/>
      <c r="H108" s="11"/>
      <c r="I108" s="10"/>
      <c r="J108" s="11"/>
    </row>
    <row r="109" spans="2:10" ht="15" customHeight="1">
      <c r="B109" s="14"/>
      <c r="C109" s="12"/>
      <c r="D109" s="12"/>
      <c r="E109" s="12" t="s">
        <v>105</v>
      </c>
      <c r="F109" s="30"/>
      <c r="G109" s="10">
        <v>88500000</v>
      </c>
      <c r="H109" s="11"/>
      <c r="I109" s="10">
        <v>106500000</v>
      </c>
      <c r="J109" s="11"/>
    </row>
    <row r="110" spans="2:10" ht="15" customHeight="1">
      <c r="B110" s="14"/>
      <c r="C110" s="12"/>
      <c r="D110" s="12"/>
      <c r="E110" s="12" t="s">
        <v>106</v>
      </c>
      <c r="F110" s="30"/>
      <c r="G110" s="10">
        <v>27222212</v>
      </c>
      <c r="H110" s="11"/>
      <c r="I110" s="10">
        <v>53309157</v>
      </c>
      <c r="J110" s="11"/>
    </row>
    <row r="111" spans="2:10" ht="15" customHeight="1">
      <c r="B111" s="14"/>
      <c r="C111" s="12"/>
      <c r="D111" s="12"/>
      <c r="E111" s="12" t="s">
        <v>107</v>
      </c>
      <c r="F111" s="30"/>
      <c r="G111" s="10"/>
      <c r="H111" s="11"/>
      <c r="I111" s="10"/>
      <c r="J111" s="11"/>
    </row>
    <row r="112" spans="2:10" ht="15" customHeight="1">
      <c r="B112" s="14"/>
      <c r="C112" s="12"/>
      <c r="D112" s="12" t="s">
        <v>108</v>
      </c>
      <c r="E112" s="12"/>
      <c r="F112" s="30"/>
      <c r="G112" s="15">
        <v>45769</v>
      </c>
      <c r="H112" s="11"/>
      <c r="I112" s="15">
        <v>2444584</v>
      </c>
      <c r="J112" s="11"/>
    </row>
    <row r="113" spans="1:10" ht="15" customHeight="1">
      <c r="B113" s="14"/>
      <c r="C113" s="12" t="s">
        <v>378</v>
      </c>
      <c r="D113" s="12"/>
      <c r="E113" s="12"/>
      <c r="F113" s="30"/>
      <c r="G113" s="15"/>
      <c r="H113" s="11">
        <v>0</v>
      </c>
      <c r="I113" s="15"/>
      <c r="J113" s="11">
        <v>2360000000</v>
      </c>
    </row>
    <row r="114" spans="1:10" ht="15" customHeight="1">
      <c r="B114" s="14"/>
      <c r="C114" s="12" t="s">
        <v>375</v>
      </c>
      <c r="D114" s="12"/>
      <c r="E114" s="12"/>
      <c r="F114" s="30"/>
      <c r="G114" s="10"/>
      <c r="H114" s="11">
        <v>15704785482</v>
      </c>
      <c r="I114" s="10"/>
      <c r="J114" s="11">
        <v>15704785482</v>
      </c>
    </row>
    <row r="115" spans="1:10" ht="15" customHeight="1">
      <c r="B115" s="14"/>
      <c r="C115" s="12" t="s">
        <v>376</v>
      </c>
      <c r="D115" s="12"/>
      <c r="E115" s="12"/>
      <c r="F115" s="30"/>
      <c r="G115" s="10"/>
      <c r="H115" s="11">
        <v>37152000000</v>
      </c>
      <c r="I115" s="10"/>
      <c r="J115" s="11">
        <v>14200000000</v>
      </c>
    </row>
    <row r="116" spans="1:10" ht="15" customHeight="1">
      <c r="B116" s="14"/>
      <c r="C116" s="12" t="s">
        <v>418</v>
      </c>
      <c r="D116" s="12"/>
      <c r="E116" s="12"/>
      <c r="F116" s="30"/>
      <c r="G116" s="10"/>
      <c r="H116" s="11">
        <v>0</v>
      </c>
      <c r="I116" s="10"/>
      <c r="J116" s="11">
        <v>555000000</v>
      </c>
    </row>
    <row r="117" spans="1:10" ht="15" customHeight="1">
      <c r="B117" s="14"/>
      <c r="C117" s="12" t="s">
        <v>377</v>
      </c>
      <c r="D117" s="12"/>
      <c r="E117" s="12"/>
      <c r="F117" s="30"/>
      <c r="G117" s="10"/>
      <c r="H117" s="11">
        <f>SUM(G118:G119)</f>
        <v>-13819609476</v>
      </c>
      <c r="I117" s="10" t="s">
        <v>1</v>
      </c>
      <c r="J117" s="11">
        <f>SUM(I118:I119)</f>
        <v>-13819609476</v>
      </c>
    </row>
    <row r="118" spans="1:10" ht="15" customHeight="1">
      <c r="B118" s="14"/>
      <c r="C118" s="12"/>
      <c r="D118" s="12" t="s">
        <v>109</v>
      </c>
      <c r="E118" s="12"/>
      <c r="F118" s="30"/>
      <c r="G118" s="10"/>
      <c r="H118" s="11"/>
      <c r="I118" s="10"/>
      <c r="J118" s="11"/>
    </row>
    <row r="119" spans="1:10" ht="15" customHeight="1">
      <c r="B119" s="14"/>
      <c r="C119" s="12"/>
      <c r="D119" s="12" t="s">
        <v>110</v>
      </c>
      <c r="E119" s="12"/>
      <c r="F119" s="30"/>
      <c r="G119" s="10">
        <v>-13819609476</v>
      </c>
      <c r="H119" s="11"/>
      <c r="I119" s="10">
        <v>-13819609476</v>
      </c>
      <c r="J119" s="11"/>
    </row>
    <row r="120" spans="1:10" ht="15" customHeight="1">
      <c r="B120" s="14" t="s">
        <v>384</v>
      </c>
      <c r="C120" s="12"/>
      <c r="D120" s="12"/>
      <c r="E120" s="12"/>
      <c r="F120" s="30"/>
      <c r="G120" s="10"/>
      <c r="H120" s="11">
        <f>SUM(H121,H139,H157,H159,H162,H165)</f>
        <v>602767921143</v>
      </c>
      <c r="I120" s="10" t="s">
        <v>1</v>
      </c>
      <c r="J120" s="11">
        <f>SUM(J121,J139,J157,J159,J162,J165)</f>
        <v>334318922110</v>
      </c>
    </row>
    <row r="121" spans="1:10" ht="15" customHeight="1">
      <c r="B121" s="14"/>
      <c r="C121" s="12" t="s">
        <v>123</v>
      </c>
      <c r="D121" s="12"/>
      <c r="E121" s="12"/>
      <c r="F121" s="30"/>
      <c r="G121" s="10"/>
      <c r="H121" s="11">
        <f>SUM(G122,G129,G134,G137,G138)</f>
        <v>594450605656</v>
      </c>
      <c r="I121" s="10" t="s">
        <v>1</v>
      </c>
      <c r="J121" s="11">
        <f>SUM(I122,I129,I134,I137,I138)</f>
        <v>326604732165</v>
      </c>
    </row>
    <row r="122" spans="1:10" ht="15" customHeight="1">
      <c r="B122" s="14"/>
      <c r="C122" s="12"/>
      <c r="D122" s="12" t="s">
        <v>124</v>
      </c>
      <c r="E122" s="12"/>
      <c r="F122" s="30"/>
      <c r="G122" s="10">
        <f>SUM(G123:G125)+G128</f>
        <v>95892159048</v>
      </c>
      <c r="H122" s="11"/>
      <c r="I122" s="10">
        <f>SUM(I123:I125)+I128</f>
        <v>47367705437</v>
      </c>
      <c r="J122" s="11" t="s">
        <v>1</v>
      </c>
    </row>
    <row r="123" spans="1:10" ht="15" customHeight="1">
      <c r="B123" s="14"/>
      <c r="C123" s="12"/>
      <c r="D123" s="12"/>
      <c r="E123" s="12" t="s">
        <v>125</v>
      </c>
      <c r="F123" s="30"/>
      <c r="G123" s="10">
        <v>86403945248</v>
      </c>
      <c r="H123" s="11"/>
      <c r="I123" s="10">
        <v>44443284341</v>
      </c>
      <c r="J123" s="11"/>
    </row>
    <row r="124" spans="1:10" ht="15" customHeight="1">
      <c r="B124" s="14"/>
      <c r="C124" s="12"/>
      <c r="D124" s="12"/>
      <c r="E124" s="12" t="s">
        <v>126</v>
      </c>
      <c r="F124" s="30"/>
      <c r="G124" s="10">
        <v>0</v>
      </c>
      <c r="H124" s="11"/>
      <c r="I124" s="10"/>
      <c r="J124" s="11"/>
    </row>
    <row r="125" spans="1:10" ht="15" customHeight="1">
      <c r="B125" s="14"/>
      <c r="C125" s="12"/>
      <c r="D125" s="12"/>
      <c r="E125" s="12" t="s">
        <v>127</v>
      </c>
      <c r="F125" s="30"/>
      <c r="G125" s="10">
        <v>5202668800</v>
      </c>
      <c r="H125" s="11"/>
      <c r="I125" s="10">
        <f>SUM(I126:I127)</f>
        <v>2924246096</v>
      </c>
      <c r="J125" s="11" t="s">
        <v>1</v>
      </c>
    </row>
    <row r="126" spans="1:10" ht="15" customHeight="1">
      <c r="B126" s="14"/>
      <c r="C126" s="12"/>
      <c r="D126" s="12"/>
      <c r="E126" s="12"/>
      <c r="F126" s="30" t="s">
        <v>128</v>
      </c>
      <c r="G126" s="10">
        <v>5202668800</v>
      </c>
      <c r="H126" s="11"/>
      <c r="I126" s="10">
        <v>2832386500</v>
      </c>
      <c r="J126" s="11"/>
    </row>
    <row r="127" spans="1:10" ht="15" customHeight="1">
      <c r="A127" s="40"/>
      <c r="B127" s="14"/>
      <c r="C127" s="12"/>
      <c r="D127" s="12"/>
      <c r="E127" s="12"/>
      <c r="F127" s="30" t="s">
        <v>129</v>
      </c>
      <c r="G127" s="10">
        <v>0</v>
      </c>
      <c r="H127" s="11"/>
      <c r="I127" s="10">
        <v>91859596</v>
      </c>
      <c r="J127" s="11"/>
    </row>
    <row r="128" spans="1:10" ht="15" customHeight="1">
      <c r="A128" s="40"/>
      <c r="B128" s="14"/>
      <c r="C128" s="12"/>
      <c r="D128" s="12"/>
      <c r="E128" s="12" t="s">
        <v>297</v>
      </c>
      <c r="F128" s="30"/>
      <c r="G128" s="10">
        <v>4285545000</v>
      </c>
      <c r="H128" s="11"/>
      <c r="I128" s="10">
        <v>175000</v>
      </c>
      <c r="J128" s="11"/>
    </row>
    <row r="129" spans="2:10" ht="15" customHeight="1">
      <c r="B129" s="14"/>
      <c r="C129" s="12"/>
      <c r="D129" s="12" t="s">
        <v>130</v>
      </c>
      <c r="E129" s="12"/>
      <c r="F129" s="30"/>
      <c r="G129" s="10">
        <f>SUM(G130:G131)</f>
        <v>3167625924</v>
      </c>
      <c r="H129" s="11"/>
      <c r="I129" s="10">
        <f>SUM(I130:I131)</f>
        <v>3342299525</v>
      </c>
      <c r="J129" s="11" t="s">
        <v>1</v>
      </c>
    </row>
    <row r="130" spans="2:10" ht="15" customHeight="1">
      <c r="B130" s="14"/>
      <c r="C130" s="12"/>
      <c r="D130" s="12"/>
      <c r="E130" s="12" t="s">
        <v>125</v>
      </c>
      <c r="F130" s="30"/>
      <c r="G130" s="10">
        <v>3143416583</v>
      </c>
      <c r="H130" s="11"/>
      <c r="I130" s="10">
        <v>3261061686</v>
      </c>
      <c r="J130" s="11"/>
    </row>
    <row r="131" spans="2:10" ht="15" customHeight="1">
      <c r="B131" s="14"/>
      <c r="C131" s="12"/>
      <c r="D131" s="12"/>
      <c r="E131" s="12" t="s">
        <v>131</v>
      </c>
      <c r="F131" s="30"/>
      <c r="G131" s="10">
        <f>SUM(G132:G133)</f>
        <v>24209341</v>
      </c>
      <c r="H131" s="11"/>
      <c r="I131" s="10">
        <f>SUM(I132:I133)</f>
        <v>81237839</v>
      </c>
      <c r="J131" s="11" t="s">
        <v>1</v>
      </c>
    </row>
    <row r="132" spans="2:10" ht="15" customHeight="1">
      <c r="B132" s="14"/>
      <c r="C132" s="12"/>
      <c r="D132" s="12"/>
      <c r="E132" s="12"/>
      <c r="F132" s="30" t="s">
        <v>132</v>
      </c>
      <c r="G132" s="10">
        <v>23412628</v>
      </c>
      <c r="H132" s="11"/>
      <c r="I132" s="10">
        <v>57327396</v>
      </c>
      <c r="J132" s="11"/>
    </row>
    <row r="133" spans="2:10" ht="15" customHeight="1">
      <c r="B133" s="14"/>
      <c r="C133" s="12"/>
      <c r="D133" s="12"/>
      <c r="E133" s="12"/>
      <c r="F133" s="30" t="s">
        <v>133</v>
      </c>
      <c r="G133" s="10">
        <v>796713</v>
      </c>
      <c r="H133" s="11"/>
      <c r="I133" s="10">
        <v>23910443</v>
      </c>
      <c r="J133" s="11"/>
    </row>
    <row r="134" spans="2:10" ht="15" customHeight="1">
      <c r="B134" s="14"/>
      <c r="C134" s="12"/>
      <c r="D134" s="12" t="s">
        <v>263</v>
      </c>
      <c r="E134" s="12"/>
      <c r="F134" s="30"/>
      <c r="G134" s="15">
        <f>SUM(G135:G136)</f>
        <v>492808886338</v>
      </c>
      <c r="H134" s="11"/>
      <c r="I134" s="15">
        <f>SUM(I135:I136)</f>
        <v>274864008500</v>
      </c>
      <c r="J134" s="11"/>
    </row>
    <row r="135" spans="2:10" ht="15" customHeight="1">
      <c r="B135" s="14"/>
      <c r="C135" s="12"/>
      <c r="D135" s="12"/>
      <c r="E135" s="12" t="s">
        <v>264</v>
      </c>
      <c r="F135" s="30"/>
      <c r="G135" s="10">
        <v>483612251998</v>
      </c>
      <c r="H135" s="11"/>
      <c r="I135" s="10">
        <v>264567819898</v>
      </c>
      <c r="J135" s="11"/>
    </row>
    <row r="136" spans="2:10" ht="15" customHeight="1">
      <c r="B136" s="14"/>
      <c r="C136" s="12"/>
      <c r="D136" s="12"/>
      <c r="E136" s="12" t="s">
        <v>419</v>
      </c>
      <c r="F136" s="30"/>
      <c r="G136" s="10">
        <v>9196634340</v>
      </c>
      <c r="H136" s="11"/>
      <c r="I136" s="10">
        <v>10296188602</v>
      </c>
      <c r="J136" s="11"/>
    </row>
    <row r="137" spans="2:10" ht="15" customHeight="1">
      <c r="B137" s="14"/>
      <c r="C137" s="12"/>
      <c r="D137" s="12" t="s">
        <v>276</v>
      </c>
      <c r="E137" s="12"/>
      <c r="F137" s="30"/>
      <c r="G137" s="10">
        <v>929755717</v>
      </c>
      <c r="H137" s="11"/>
      <c r="I137" s="10">
        <v>1030718703</v>
      </c>
      <c r="J137" s="11"/>
    </row>
    <row r="138" spans="2:10" ht="15" customHeight="1">
      <c r="B138" s="14"/>
      <c r="C138" s="12"/>
      <c r="D138" s="12" t="s">
        <v>265</v>
      </c>
      <c r="E138" s="12"/>
      <c r="F138" s="30"/>
      <c r="G138" s="10">
        <v>1652178629</v>
      </c>
      <c r="H138" s="11"/>
      <c r="I138" s="10"/>
      <c r="J138" s="11" t="s">
        <v>1</v>
      </c>
    </row>
    <row r="139" spans="2:10" ht="15" customHeight="1">
      <c r="B139" s="14"/>
      <c r="C139" s="12" t="s">
        <v>134</v>
      </c>
      <c r="D139" s="12"/>
      <c r="E139" s="12"/>
      <c r="F139" s="30"/>
      <c r="G139" s="10"/>
      <c r="H139" s="11">
        <f>SUM(G140,G145,G155,G156)</f>
        <v>10124691001</v>
      </c>
      <c r="I139" s="10" t="s">
        <v>1</v>
      </c>
      <c r="J139" s="11">
        <f>SUM(I140,I145,I155,I156)</f>
        <v>6293176515</v>
      </c>
    </row>
    <row r="140" spans="2:10" ht="15" customHeight="1">
      <c r="B140" s="14"/>
      <c r="C140" s="12"/>
      <c r="D140" s="12" t="s">
        <v>135</v>
      </c>
      <c r="E140" s="12"/>
      <c r="F140" s="30"/>
      <c r="G140" s="10">
        <f>SUM(G141:G144)</f>
        <v>860805444</v>
      </c>
      <c r="H140" s="11"/>
      <c r="I140" s="10">
        <f>SUM(I141:I144)</f>
        <v>648246879</v>
      </c>
      <c r="J140" s="11" t="s">
        <v>1</v>
      </c>
    </row>
    <row r="141" spans="2:10" ht="15" customHeight="1">
      <c r="B141" s="14"/>
      <c r="C141" s="12"/>
      <c r="D141" s="12"/>
      <c r="E141" s="12" t="s">
        <v>136</v>
      </c>
      <c r="F141" s="30"/>
      <c r="G141" s="10">
        <v>803669180</v>
      </c>
      <c r="H141" s="11"/>
      <c r="I141" s="10">
        <v>592554657</v>
      </c>
      <c r="J141" s="11"/>
    </row>
    <row r="142" spans="2:10" ht="15" customHeight="1">
      <c r="B142" s="14"/>
      <c r="C142" s="12"/>
      <c r="D142" s="12"/>
      <c r="E142" s="12" t="s">
        <v>137</v>
      </c>
      <c r="F142" s="30"/>
      <c r="G142" s="10"/>
      <c r="H142" s="11"/>
      <c r="I142" s="10"/>
      <c r="J142" s="11"/>
    </row>
    <row r="143" spans="2:10" ht="15" customHeight="1">
      <c r="B143" s="14"/>
      <c r="C143" s="12"/>
      <c r="D143" s="12"/>
      <c r="E143" s="12" t="s">
        <v>138</v>
      </c>
      <c r="F143" s="30"/>
      <c r="G143" s="10">
        <v>20951580</v>
      </c>
      <c r="H143" s="11"/>
      <c r="I143" s="10">
        <v>15527300</v>
      </c>
      <c r="J143" s="11"/>
    </row>
    <row r="144" spans="2:10" ht="15" customHeight="1">
      <c r="B144" s="14"/>
      <c r="C144" s="12"/>
      <c r="D144" s="12"/>
      <c r="E144" s="12" t="s">
        <v>420</v>
      </c>
      <c r="F144" s="30"/>
      <c r="G144" s="10">
        <v>36184684</v>
      </c>
      <c r="H144" s="11"/>
      <c r="I144" s="10">
        <v>40164922</v>
      </c>
      <c r="J144" s="11"/>
    </row>
    <row r="145" spans="1:10" ht="15" customHeight="1">
      <c r="B145" s="14"/>
      <c r="C145" s="12"/>
      <c r="D145" s="12" t="s">
        <v>139</v>
      </c>
      <c r="E145" s="12"/>
      <c r="F145" s="30"/>
      <c r="G145" s="10">
        <f>SUM(G146:G150)+G154</f>
        <v>5019000403</v>
      </c>
      <c r="H145" s="11"/>
      <c r="I145" s="10">
        <f>SUM(I146:I150)+I154</f>
        <v>4424564603</v>
      </c>
      <c r="J145" s="11" t="s">
        <v>1</v>
      </c>
    </row>
    <row r="146" spans="1:10" ht="15" customHeight="1">
      <c r="B146" s="14"/>
      <c r="C146" s="12"/>
      <c r="D146" s="12"/>
      <c r="E146" s="12" t="s">
        <v>140</v>
      </c>
      <c r="F146" s="30"/>
      <c r="G146" s="10">
        <v>1424627733</v>
      </c>
      <c r="H146" s="11"/>
      <c r="I146" s="10">
        <v>1184001222</v>
      </c>
      <c r="J146" s="11"/>
    </row>
    <row r="147" spans="1:10" ht="15" customHeight="1">
      <c r="B147" s="14"/>
      <c r="C147" s="12"/>
      <c r="D147" s="12"/>
      <c r="E147" s="12" t="s">
        <v>141</v>
      </c>
      <c r="F147" s="30"/>
      <c r="G147" s="10">
        <v>2854573464</v>
      </c>
      <c r="H147" s="11"/>
      <c r="I147" s="10">
        <v>2541271593</v>
      </c>
      <c r="J147" s="11"/>
    </row>
    <row r="148" spans="1:10" ht="15" customHeight="1">
      <c r="B148" s="14"/>
      <c r="C148" s="12"/>
      <c r="D148" s="12"/>
      <c r="E148" s="12" t="s">
        <v>347</v>
      </c>
      <c r="F148" s="30"/>
      <c r="G148" s="10">
        <v>0</v>
      </c>
      <c r="H148" s="11"/>
      <c r="I148" s="10"/>
      <c r="J148" s="11"/>
    </row>
    <row r="149" spans="1:10" ht="15" customHeight="1">
      <c r="B149" s="14"/>
      <c r="C149" s="12"/>
      <c r="D149" s="12"/>
      <c r="E149" s="12" t="s">
        <v>421</v>
      </c>
      <c r="F149" s="30"/>
      <c r="G149" s="10">
        <v>239326027</v>
      </c>
      <c r="H149" s="11"/>
      <c r="I149" s="10">
        <v>214167123</v>
      </c>
      <c r="J149" s="11"/>
    </row>
    <row r="150" spans="1:10" ht="15" customHeight="1">
      <c r="B150" s="14"/>
      <c r="C150" s="12"/>
      <c r="D150" s="12"/>
      <c r="E150" s="12" t="s">
        <v>422</v>
      </c>
      <c r="F150" s="30"/>
      <c r="G150" s="10">
        <f>SUM(G151:G153)</f>
        <v>494318659</v>
      </c>
      <c r="H150" s="11"/>
      <c r="I150" s="10">
        <f>SUM(I151:I153)</f>
        <v>477530145</v>
      </c>
      <c r="J150" s="11"/>
    </row>
    <row r="151" spans="1:10" ht="15" customHeight="1">
      <c r="B151" s="14"/>
      <c r="C151" s="12"/>
      <c r="D151" s="12"/>
      <c r="E151" s="12"/>
      <c r="F151" s="30" t="s">
        <v>142</v>
      </c>
      <c r="G151" s="10">
        <v>492762710</v>
      </c>
      <c r="H151" s="11"/>
      <c r="I151" s="10">
        <v>476606976</v>
      </c>
      <c r="J151" s="11"/>
    </row>
    <row r="152" spans="1:10" ht="15" customHeight="1">
      <c r="A152" s="36"/>
      <c r="B152" s="14"/>
      <c r="C152" s="12"/>
      <c r="D152" s="12"/>
      <c r="E152" s="12"/>
      <c r="F152" s="30" t="s">
        <v>143</v>
      </c>
      <c r="G152" s="10">
        <v>1555949</v>
      </c>
      <c r="H152" s="11"/>
      <c r="I152" s="10">
        <v>923169</v>
      </c>
      <c r="J152" s="11"/>
    </row>
    <row r="153" spans="1:10" ht="15" customHeight="1">
      <c r="B153" s="14"/>
      <c r="C153" s="12"/>
      <c r="D153" s="12"/>
      <c r="E153" s="12"/>
      <c r="F153" s="30" t="s">
        <v>28</v>
      </c>
      <c r="G153" s="10"/>
      <c r="H153" s="11"/>
      <c r="I153" s="10"/>
      <c r="J153" s="11"/>
    </row>
    <row r="154" spans="1:10" ht="15" customHeight="1">
      <c r="B154" s="14"/>
      <c r="C154" s="12"/>
      <c r="D154" s="12"/>
      <c r="E154" s="12" t="s">
        <v>349</v>
      </c>
      <c r="F154" s="30"/>
      <c r="G154" s="10">
        <v>6154520</v>
      </c>
      <c r="H154" s="11"/>
      <c r="I154" s="10">
        <v>7594520</v>
      </c>
      <c r="J154" s="11"/>
    </row>
    <row r="155" spans="1:10" ht="15" customHeight="1">
      <c r="B155" s="14"/>
      <c r="C155" s="12"/>
      <c r="D155" s="12" t="s">
        <v>222</v>
      </c>
      <c r="E155" s="12"/>
      <c r="F155" s="30"/>
      <c r="G155" s="10">
        <v>0</v>
      </c>
      <c r="H155" s="11"/>
      <c r="I155" s="10"/>
      <c r="J155" s="11"/>
    </row>
    <row r="156" spans="1:10" ht="15" customHeight="1">
      <c r="B156" s="14"/>
      <c r="C156" s="12"/>
      <c r="D156" s="12" t="s">
        <v>223</v>
      </c>
      <c r="E156" s="12"/>
      <c r="F156" s="30"/>
      <c r="G156" s="10">
        <v>4244885154</v>
      </c>
      <c r="H156" s="11"/>
      <c r="I156" s="10">
        <v>1220365033</v>
      </c>
      <c r="J156" s="11"/>
    </row>
    <row r="157" spans="1:10" ht="15" customHeight="1">
      <c r="B157" s="14"/>
      <c r="C157" s="12" t="s">
        <v>314</v>
      </c>
      <c r="D157" s="12"/>
      <c r="E157" s="12"/>
      <c r="F157" s="30"/>
      <c r="G157" s="10"/>
      <c r="H157" s="11">
        <f>SUM(G158:G158)</f>
        <v>2273439518</v>
      </c>
      <c r="I157" s="10" t="s">
        <v>1</v>
      </c>
      <c r="J157" s="11">
        <f>SUM(I158:I158)</f>
        <v>2238303718</v>
      </c>
    </row>
    <row r="158" spans="1:10" ht="15" customHeight="1">
      <c r="B158" s="14"/>
      <c r="C158" s="12"/>
      <c r="D158" s="12" t="s">
        <v>148</v>
      </c>
      <c r="E158" s="12"/>
      <c r="F158" s="30"/>
      <c r="G158" s="10">
        <v>2273439518</v>
      </c>
      <c r="H158" s="11"/>
      <c r="I158" s="10">
        <v>2238303718</v>
      </c>
      <c r="J158" s="11"/>
    </row>
    <row r="159" spans="1:10" ht="15" customHeight="1">
      <c r="B159" s="14"/>
      <c r="C159" s="12" t="s">
        <v>315</v>
      </c>
      <c r="D159" s="12"/>
      <c r="E159" s="12"/>
      <c r="F159" s="30"/>
      <c r="G159" s="10"/>
      <c r="H159" s="11">
        <f>SUM(G160:G161)</f>
        <v>1630000</v>
      </c>
      <c r="I159" s="10" t="s">
        <v>1</v>
      </c>
      <c r="J159" s="11">
        <f>SUM(I160:I161)</f>
        <v>191206657</v>
      </c>
    </row>
    <row r="160" spans="1:10" ht="15" customHeight="1">
      <c r="B160" s="14"/>
      <c r="C160" s="12"/>
      <c r="D160" s="12" t="s">
        <v>149</v>
      </c>
      <c r="E160" s="12"/>
      <c r="F160" s="30"/>
      <c r="G160" s="10">
        <v>1630000</v>
      </c>
      <c r="H160" s="11"/>
      <c r="I160" s="10">
        <v>191206657</v>
      </c>
      <c r="J160" s="11"/>
    </row>
    <row r="161" spans="2:10" ht="15" customHeight="1">
      <c r="B161" s="14"/>
      <c r="C161" s="12"/>
      <c r="D161" s="12" t="s">
        <v>150</v>
      </c>
      <c r="E161" s="12"/>
      <c r="F161" s="30"/>
      <c r="G161" s="15">
        <v>0</v>
      </c>
      <c r="H161" s="11"/>
      <c r="I161" s="15"/>
      <c r="J161" s="11"/>
    </row>
    <row r="162" spans="2:10" ht="15" customHeight="1">
      <c r="B162" s="14"/>
      <c r="C162" s="12" t="s">
        <v>316</v>
      </c>
      <c r="D162" s="12"/>
      <c r="E162" s="12"/>
      <c r="F162" s="30"/>
      <c r="G162" s="10"/>
      <c r="H162" s="11">
        <f>SUM(G163:G164)</f>
        <v>-3993547680</v>
      </c>
      <c r="I162" s="10" t="s">
        <v>1</v>
      </c>
      <c r="J162" s="11">
        <f>SUM(I163:I164)</f>
        <v>-1005116782</v>
      </c>
    </row>
    <row r="163" spans="2:10" ht="15" customHeight="1">
      <c r="B163" s="14"/>
      <c r="C163" s="12"/>
      <c r="D163" s="12" t="s">
        <v>151</v>
      </c>
      <c r="E163" s="12"/>
      <c r="F163" s="30"/>
      <c r="G163" s="10">
        <v>-121933111</v>
      </c>
      <c r="H163" s="11"/>
      <c r="I163" s="10">
        <v>-120411455</v>
      </c>
      <c r="J163" s="11"/>
    </row>
    <row r="164" spans="2:10" ht="15" customHeight="1">
      <c r="B164" s="14"/>
      <c r="C164" s="12"/>
      <c r="D164" s="12" t="s">
        <v>152</v>
      </c>
      <c r="E164" s="12"/>
      <c r="F164" s="30"/>
      <c r="G164" s="10">
        <v>-3871614569</v>
      </c>
      <c r="H164" s="11"/>
      <c r="I164" s="10">
        <v>-884705327</v>
      </c>
      <c r="J164" s="11"/>
    </row>
    <row r="165" spans="2:10" ht="15" customHeight="1">
      <c r="B165" s="14"/>
      <c r="C165" s="12" t="s">
        <v>423</v>
      </c>
      <c r="D165" s="12"/>
      <c r="E165" s="12"/>
      <c r="F165" s="30"/>
      <c r="G165" s="10"/>
      <c r="H165" s="11">
        <v>-88897352</v>
      </c>
      <c r="I165" s="10"/>
      <c r="J165" s="11">
        <v>-3380163</v>
      </c>
    </row>
    <row r="166" spans="2:10" ht="15" customHeight="1">
      <c r="B166" s="14" t="s">
        <v>385</v>
      </c>
      <c r="C166" s="12"/>
      <c r="D166" s="12"/>
      <c r="E166" s="12"/>
      <c r="F166" s="30"/>
      <c r="G166" s="10"/>
      <c r="H166" s="11">
        <f>SUM(G167)</f>
        <v>2870402861</v>
      </c>
      <c r="I166" s="10" t="s">
        <v>1</v>
      </c>
      <c r="J166" s="11">
        <f>SUM(I167)</f>
        <v>4132803797</v>
      </c>
    </row>
    <row r="167" spans="2:10" ht="15" customHeight="1">
      <c r="B167" s="14"/>
      <c r="C167" s="12" t="s">
        <v>111</v>
      </c>
      <c r="D167" s="12"/>
      <c r="E167" s="12"/>
      <c r="F167" s="30"/>
      <c r="G167" s="10">
        <f>SUM(G168:G172)</f>
        <v>2870402861</v>
      </c>
      <c r="H167" s="11"/>
      <c r="I167" s="10">
        <f>SUM(I168:I172)</f>
        <v>4132803797</v>
      </c>
      <c r="J167" s="11" t="s">
        <v>1</v>
      </c>
    </row>
    <row r="168" spans="2:10" ht="15" customHeight="1">
      <c r="B168" s="14"/>
      <c r="C168" s="12"/>
      <c r="D168" s="12" t="s">
        <v>112</v>
      </c>
      <c r="E168" s="12"/>
      <c r="F168" s="30"/>
      <c r="G168" s="10">
        <v>901048866</v>
      </c>
      <c r="H168" s="11"/>
      <c r="I168" s="10">
        <v>853157065</v>
      </c>
      <c r="J168" s="11"/>
    </row>
    <row r="169" spans="2:10" ht="15" customHeight="1">
      <c r="B169" s="14"/>
      <c r="C169" s="12"/>
      <c r="D169" s="12" t="s">
        <v>113</v>
      </c>
      <c r="E169" s="12"/>
      <c r="F169" s="30"/>
      <c r="G169" s="10">
        <v>23543582655</v>
      </c>
      <c r="H169" s="11"/>
      <c r="I169" s="10">
        <v>23060606360</v>
      </c>
      <c r="J169" s="11"/>
    </row>
    <row r="170" spans="2:10" ht="15" customHeight="1">
      <c r="B170" s="14"/>
      <c r="C170" s="12"/>
      <c r="D170" s="12" t="s">
        <v>242</v>
      </c>
      <c r="E170" s="12"/>
      <c r="F170" s="30"/>
      <c r="G170" s="10"/>
      <c r="H170" s="11"/>
      <c r="I170" s="10"/>
      <c r="J170" s="11"/>
    </row>
    <row r="171" spans="2:10" ht="15" customHeight="1">
      <c r="B171" s="14"/>
      <c r="C171" s="12"/>
      <c r="D171" s="12" t="s">
        <v>241</v>
      </c>
      <c r="E171" s="12"/>
      <c r="F171" s="30"/>
      <c r="G171" s="10"/>
      <c r="H171" s="11"/>
      <c r="I171" s="10"/>
      <c r="J171" s="11"/>
    </row>
    <row r="172" spans="2:10" ht="15" customHeight="1">
      <c r="B172" s="14"/>
      <c r="C172" s="12"/>
      <c r="D172" s="12" t="s">
        <v>424</v>
      </c>
      <c r="E172" s="12"/>
      <c r="F172" s="30"/>
      <c r="G172" s="10">
        <f>SUM(G173:G175)</f>
        <v>-21574228660</v>
      </c>
      <c r="H172" s="11"/>
      <c r="I172" s="10">
        <f>SUM(I173:I175)</f>
        <v>-19780959628</v>
      </c>
      <c r="J172" s="11"/>
    </row>
    <row r="173" spans="2:10" ht="15" customHeight="1">
      <c r="B173" s="14"/>
      <c r="C173" s="12"/>
      <c r="D173" s="12"/>
      <c r="E173" s="12" t="s">
        <v>114</v>
      </c>
      <c r="F173" s="30"/>
      <c r="G173" s="10">
        <v>-567482869</v>
      </c>
      <c r="H173" s="11"/>
      <c r="I173" s="10">
        <v>-467137154</v>
      </c>
      <c r="J173" s="11"/>
    </row>
    <row r="174" spans="2:10" ht="15" customHeight="1">
      <c r="B174" s="14"/>
      <c r="C174" s="12"/>
      <c r="D174" s="12"/>
      <c r="E174" s="12" t="s">
        <v>115</v>
      </c>
      <c r="F174" s="30"/>
      <c r="G174" s="10">
        <v>-21006745791</v>
      </c>
      <c r="H174" s="11"/>
      <c r="I174" s="10">
        <v>-19313822474</v>
      </c>
      <c r="J174" s="11"/>
    </row>
    <row r="175" spans="2:10" ht="15" customHeight="1">
      <c r="B175" s="14"/>
      <c r="C175" s="12"/>
      <c r="D175" s="12"/>
      <c r="E175" s="12" t="s">
        <v>116</v>
      </c>
      <c r="F175" s="30"/>
      <c r="G175" s="10"/>
      <c r="H175" s="11"/>
      <c r="I175" s="10"/>
      <c r="J175" s="11"/>
    </row>
    <row r="176" spans="2:10" ht="15" customHeight="1">
      <c r="B176" s="14" t="s">
        <v>386</v>
      </c>
      <c r="C176" s="12"/>
      <c r="D176" s="12"/>
      <c r="E176" s="12"/>
      <c r="F176" s="30"/>
      <c r="G176" s="10"/>
      <c r="H176" s="11">
        <f>SUM(H177)</f>
        <v>11189145300</v>
      </c>
      <c r="I176" s="10" t="s">
        <v>1</v>
      </c>
      <c r="J176" s="11">
        <f>SUM(J177)</f>
        <v>13750359437</v>
      </c>
    </row>
    <row r="177" spans="1:10" ht="15" customHeight="1">
      <c r="B177" s="14"/>
      <c r="C177" s="12" t="s">
        <v>117</v>
      </c>
      <c r="D177" s="12"/>
      <c r="E177" s="12"/>
      <c r="F177" s="30"/>
      <c r="G177" s="10"/>
      <c r="H177" s="11">
        <f>SUM(G178:G182)</f>
        <v>11189145300</v>
      </c>
      <c r="I177" s="10" t="s">
        <v>1</v>
      </c>
      <c r="J177" s="11">
        <f>SUM(I178:I182)</f>
        <v>13750359437</v>
      </c>
    </row>
    <row r="178" spans="1:10" ht="15" customHeight="1">
      <c r="B178" s="14"/>
      <c r="C178" s="12"/>
      <c r="D178" s="12" t="s">
        <v>118</v>
      </c>
      <c r="E178" s="12"/>
      <c r="F178" s="30"/>
      <c r="G178" s="10">
        <v>3023837790</v>
      </c>
      <c r="H178" s="11"/>
      <c r="I178" s="10">
        <v>3792117790</v>
      </c>
      <c r="J178" s="11"/>
    </row>
    <row r="179" spans="1:10" ht="15" customHeight="1">
      <c r="B179" s="14"/>
      <c r="C179" s="12"/>
      <c r="D179" s="12" t="s">
        <v>119</v>
      </c>
      <c r="E179" s="12"/>
      <c r="F179" s="30"/>
      <c r="G179" s="10">
        <v>418798220</v>
      </c>
      <c r="H179" s="11"/>
      <c r="I179" s="10">
        <v>418798220</v>
      </c>
      <c r="J179" s="11"/>
    </row>
    <row r="180" spans="1:10" ht="15" customHeight="1">
      <c r="B180" s="14"/>
      <c r="C180" s="12"/>
      <c r="D180" s="12" t="s">
        <v>120</v>
      </c>
      <c r="E180" s="12"/>
      <c r="F180" s="30"/>
      <c r="G180" s="10">
        <v>4090076998</v>
      </c>
      <c r="H180" s="11"/>
      <c r="I180" s="10">
        <v>5883011135</v>
      </c>
      <c r="J180" s="11"/>
    </row>
    <row r="181" spans="1:10" ht="15" customHeight="1">
      <c r="B181" s="14"/>
      <c r="C181" s="12"/>
      <c r="D181" s="12" t="s">
        <v>121</v>
      </c>
      <c r="E181" s="12"/>
      <c r="F181" s="30"/>
      <c r="G181" s="10">
        <v>11718000</v>
      </c>
      <c r="H181" s="11"/>
      <c r="I181" s="10">
        <v>11718000</v>
      </c>
      <c r="J181" s="11"/>
    </row>
    <row r="182" spans="1:10" ht="15" customHeight="1">
      <c r="B182" s="14"/>
      <c r="C182" s="12"/>
      <c r="D182" s="12" t="s">
        <v>122</v>
      </c>
      <c r="E182" s="12"/>
      <c r="F182" s="30"/>
      <c r="G182" s="10">
        <v>3644714292</v>
      </c>
      <c r="H182" s="11"/>
      <c r="I182" s="10">
        <v>3644714292</v>
      </c>
      <c r="J182" s="11"/>
    </row>
    <row r="183" spans="1:10" ht="15" customHeight="1">
      <c r="B183" s="14" t="s">
        <v>425</v>
      </c>
      <c r="C183" s="12"/>
      <c r="D183" s="12"/>
      <c r="E183" s="12"/>
      <c r="F183" s="30"/>
      <c r="G183" s="10"/>
      <c r="H183" s="11">
        <v>3528344897</v>
      </c>
      <c r="I183" s="10"/>
      <c r="J183" s="11">
        <v>2798624249</v>
      </c>
    </row>
    <row r="184" spans="1:10" ht="15" customHeight="1">
      <c r="A184" s="40"/>
      <c r="B184" s="14" t="s">
        <v>387</v>
      </c>
      <c r="C184" s="12"/>
      <c r="D184" s="12"/>
      <c r="E184" s="12"/>
      <c r="F184" s="30"/>
      <c r="G184" s="10"/>
      <c r="H184" s="11">
        <v>0</v>
      </c>
      <c r="I184" s="10" t="s">
        <v>1</v>
      </c>
      <c r="J184" s="11"/>
    </row>
    <row r="185" spans="1:10" ht="15" customHeight="1">
      <c r="B185" s="14" t="s">
        <v>388</v>
      </c>
      <c r="C185" s="12"/>
      <c r="D185" s="12"/>
      <c r="E185" s="12"/>
      <c r="F185" s="30"/>
      <c r="G185" s="10"/>
      <c r="H185" s="11">
        <f>SUM(H186,H189,H194+H198,H201,H196)</f>
        <v>5413757016</v>
      </c>
      <c r="I185" s="10" t="s">
        <v>1</v>
      </c>
      <c r="J185" s="11">
        <f>SUM(J186,J189,J194+J198,J201)</f>
        <v>2372805033</v>
      </c>
    </row>
    <row r="186" spans="1:10" ht="15" customHeight="1">
      <c r="B186" s="14"/>
      <c r="C186" s="12" t="s">
        <v>426</v>
      </c>
      <c r="D186" s="12"/>
      <c r="E186" s="12"/>
      <c r="F186" s="30"/>
      <c r="G186" s="10"/>
      <c r="H186" s="11">
        <f>SUM(G187:G188)</f>
        <v>1450939653</v>
      </c>
      <c r="I186" s="10" t="s">
        <v>1</v>
      </c>
      <c r="J186" s="11">
        <f>SUM(I187:I188)</f>
        <v>1539308060</v>
      </c>
    </row>
    <row r="187" spans="1:10" ht="15" customHeight="1">
      <c r="B187" s="14"/>
      <c r="C187" s="12"/>
      <c r="D187" s="12" t="s">
        <v>144</v>
      </c>
      <c r="E187" s="12"/>
      <c r="F187" s="30"/>
      <c r="G187" s="10">
        <v>904460823</v>
      </c>
      <c r="H187" s="11"/>
      <c r="I187" s="10">
        <v>935276883</v>
      </c>
      <c r="J187" s="11"/>
    </row>
    <row r="188" spans="1:10" ht="15" customHeight="1">
      <c r="B188" s="14"/>
      <c r="C188" s="12"/>
      <c r="D188" s="12" t="s">
        <v>145</v>
      </c>
      <c r="E188" s="12"/>
      <c r="F188" s="30"/>
      <c r="G188" s="10">
        <v>546478830</v>
      </c>
      <c r="H188" s="11"/>
      <c r="I188" s="10">
        <v>604031177</v>
      </c>
      <c r="J188" s="11"/>
    </row>
    <row r="189" spans="1:10" ht="15" customHeight="1">
      <c r="B189" s="14"/>
      <c r="C189" s="12" t="s">
        <v>317</v>
      </c>
      <c r="D189" s="12"/>
      <c r="E189" s="12"/>
      <c r="F189" s="30"/>
      <c r="G189" s="10"/>
      <c r="H189" s="11">
        <f>SUM(G190:G193)</f>
        <v>1808266770</v>
      </c>
      <c r="I189" s="10" t="s">
        <v>1</v>
      </c>
      <c r="J189" s="11">
        <f>SUM(I190:I193)</f>
        <v>773427194</v>
      </c>
    </row>
    <row r="190" spans="1:10" ht="15" customHeight="1">
      <c r="B190" s="14"/>
      <c r="C190" s="12"/>
      <c r="D190" s="12" t="s">
        <v>146</v>
      </c>
      <c r="E190" s="12"/>
      <c r="F190" s="30"/>
      <c r="G190" s="10">
        <v>1178380828</v>
      </c>
      <c r="H190" s="11"/>
      <c r="I190" s="10">
        <v>372173964</v>
      </c>
      <c r="J190" s="11"/>
    </row>
    <row r="191" spans="1:10" ht="15" customHeight="1">
      <c r="B191" s="14"/>
      <c r="C191" s="12"/>
      <c r="D191" s="12" t="s">
        <v>147</v>
      </c>
      <c r="E191" s="12"/>
      <c r="F191" s="30"/>
      <c r="G191" s="10">
        <v>98839095</v>
      </c>
      <c r="H191" s="11"/>
      <c r="I191" s="10">
        <v>91515780</v>
      </c>
      <c r="J191" s="11"/>
    </row>
    <row r="192" spans="1:10" ht="15" customHeight="1">
      <c r="B192" s="14"/>
      <c r="C192" s="12"/>
      <c r="D192" s="12" t="s">
        <v>311</v>
      </c>
      <c r="E192" s="12"/>
      <c r="F192" s="30"/>
      <c r="G192" s="10"/>
      <c r="H192" s="11"/>
      <c r="I192" s="10"/>
      <c r="J192" s="11"/>
    </row>
    <row r="193" spans="2:10" ht="15" customHeight="1">
      <c r="B193" s="14"/>
      <c r="C193" s="12"/>
      <c r="D193" s="12" t="s">
        <v>312</v>
      </c>
      <c r="E193" s="12"/>
      <c r="F193" s="30"/>
      <c r="G193" s="10">
        <v>531046847</v>
      </c>
      <c r="H193" s="11"/>
      <c r="I193" s="10">
        <v>309737450</v>
      </c>
      <c r="J193" s="11"/>
    </row>
    <row r="194" spans="2:10" ht="15" customHeight="1">
      <c r="B194" s="14"/>
      <c r="C194" s="12" t="s">
        <v>380</v>
      </c>
      <c r="D194" s="12"/>
      <c r="E194" s="12"/>
      <c r="F194" s="30"/>
      <c r="G194" s="10"/>
      <c r="H194" s="11">
        <f>SUM(G195)</f>
        <v>6510593</v>
      </c>
      <c r="I194" s="10"/>
      <c r="J194" s="11">
        <f>SUM(I195)</f>
        <v>55577779</v>
      </c>
    </row>
    <row r="195" spans="2:10" ht="15" customHeight="1">
      <c r="B195" s="14"/>
      <c r="C195" s="12"/>
      <c r="D195" s="12" t="s">
        <v>427</v>
      </c>
      <c r="E195" s="12"/>
      <c r="F195" s="30"/>
      <c r="G195" s="10">
        <v>6510593</v>
      </c>
      <c r="H195" s="11"/>
      <c r="I195" s="10">
        <v>55577779</v>
      </c>
      <c r="J195" s="11"/>
    </row>
    <row r="196" spans="2:10" ht="15" customHeight="1">
      <c r="B196" s="14"/>
      <c r="C196" s="12" t="s">
        <v>414</v>
      </c>
      <c r="D196" s="12"/>
      <c r="E196" s="12"/>
      <c r="F196" s="30"/>
      <c r="G196" s="10"/>
      <c r="H196" s="11">
        <f>SUM(G197)</f>
        <v>2145540000</v>
      </c>
      <c r="I196" s="10"/>
      <c r="J196" s="11"/>
    </row>
    <row r="197" spans="2:10" ht="15" customHeight="1">
      <c r="B197" s="14"/>
      <c r="C197" s="12"/>
      <c r="D197" s="12" t="s">
        <v>415</v>
      </c>
      <c r="E197" s="12"/>
      <c r="F197" s="30"/>
      <c r="G197" s="10">
        <v>2145540000</v>
      </c>
      <c r="H197" s="11"/>
      <c r="I197" s="10"/>
      <c r="J197" s="11"/>
    </row>
    <row r="198" spans="2:10" ht="15" customHeight="1">
      <c r="B198" s="14"/>
      <c r="C198" s="12" t="s">
        <v>428</v>
      </c>
      <c r="D198" s="12"/>
      <c r="E198" s="12"/>
      <c r="F198" s="30"/>
      <c r="G198" s="10"/>
      <c r="H198" s="11">
        <f>SUM(G199:G200)</f>
        <v>2500000</v>
      </c>
      <c r="I198" s="10" t="s">
        <v>1</v>
      </c>
      <c r="J198" s="11">
        <f>SUM(I199:I200)</f>
        <v>4492000</v>
      </c>
    </row>
    <row r="199" spans="2:10" ht="15" customHeight="1">
      <c r="B199" s="14"/>
      <c r="C199" s="12"/>
      <c r="D199" s="12" t="s">
        <v>320</v>
      </c>
      <c r="E199" s="12"/>
      <c r="F199" s="30"/>
      <c r="G199" s="10">
        <v>2000000</v>
      </c>
      <c r="H199" s="11"/>
      <c r="I199" s="10">
        <v>2000000</v>
      </c>
      <c r="J199" s="11"/>
    </row>
    <row r="200" spans="2:10" ht="15" customHeight="1">
      <c r="B200" s="14"/>
      <c r="C200" s="12"/>
      <c r="D200" s="12" t="s">
        <v>429</v>
      </c>
      <c r="E200" s="12"/>
      <c r="F200" s="30"/>
      <c r="G200" s="10">
        <v>500000</v>
      </c>
      <c r="H200" s="11"/>
      <c r="I200" s="10">
        <v>2492000</v>
      </c>
      <c r="J200" s="11"/>
    </row>
    <row r="201" spans="2:10" ht="15" customHeight="1">
      <c r="B201" s="14"/>
      <c r="C201" s="12" t="s">
        <v>430</v>
      </c>
      <c r="D201" s="12"/>
      <c r="E201" s="12"/>
      <c r="F201" s="30"/>
      <c r="G201" s="10"/>
      <c r="H201" s="13">
        <f>SUM(G202)</f>
        <v>0</v>
      </c>
      <c r="I201" s="10"/>
      <c r="J201" s="13">
        <f>SUM(I202)</f>
        <v>0</v>
      </c>
    </row>
    <row r="202" spans="2:10" ht="15" customHeight="1">
      <c r="B202" s="14"/>
      <c r="C202" s="12"/>
      <c r="D202" s="12" t="s">
        <v>431</v>
      </c>
      <c r="E202" s="12"/>
      <c r="F202" s="30"/>
      <c r="G202" s="10"/>
      <c r="H202" s="11"/>
      <c r="I202" s="10"/>
      <c r="J202" s="11"/>
    </row>
    <row r="203" spans="2:10" ht="15" customHeight="1">
      <c r="B203" s="14" t="s">
        <v>153</v>
      </c>
      <c r="C203" s="12"/>
      <c r="D203" s="12"/>
      <c r="E203" s="12"/>
      <c r="F203" s="30"/>
      <c r="G203" s="10"/>
      <c r="H203" s="11">
        <f>SUM(H9,H55,H84,H92,H94,H120,H166,H176,H183,H184,H185)</f>
        <v>3123427887944</v>
      </c>
      <c r="I203" s="10" t="s">
        <v>1</v>
      </c>
      <c r="J203" s="11">
        <f>SUM(J9,J55,J84,J92,J94,J120,J166,J176,J183,J184,J185)</f>
        <v>2669256090784</v>
      </c>
    </row>
    <row r="204" spans="2:10" ht="15" customHeight="1">
      <c r="B204" s="14" t="s">
        <v>154</v>
      </c>
      <c r="C204" s="12"/>
      <c r="D204" s="12"/>
      <c r="E204" s="12"/>
      <c r="F204" s="30"/>
      <c r="G204" s="10"/>
      <c r="H204" s="11"/>
      <c r="I204" s="10" t="s">
        <v>1</v>
      </c>
      <c r="J204" s="11" t="s">
        <v>1</v>
      </c>
    </row>
    <row r="205" spans="2:10" ht="15" customHeight="1">
      <c r="B205" s="14" t="s">
        <v>155</v>
      </c>
      <c r="C205" s="12"/>
      <c r="D205" s="12"/>
      <c r="E205" s="12"/>
      <c r="F205" s="30"/>
      <c r="G205" s="10"/>
      <c r="H205" s="11">
        <f>SUM(H206,H243)</f>
        <v>559101508729</v>
      </c>
      <c r="I205" s="10" t="s">
        <v>1</v>
      </c>
      <c r="J205" s="11">
        <f>SUM(J206,J243)</f>
        <v>462575191336</v>
      </c>
    </row>
    <row r="206" spans="2:10" ht="15" customHeight="1">
      <c r="B206" s="14"/>
      <c r="C206" s="12" t="s">
        <v>156</v>
      </c>
      <c r="D206" s="12"/>
      <c r="E206" s="12"/>
      <c r="F206" s="30"/>
      <c r="G206" s="10"/>
      <c r="H206" s="11">
        <f>SUM(G207,G208,G222,G236,G239,G240)</f>
        <v>535001508729</v>
      </c>
      <c r="I206" s="10" t="s">
        <v>1</v>
      </c>
      <c r="J206" s="11">
        <f>SUM(I207,I208,I222,I236,I239,I240)</f>
        <v>462575191336</v>
      </c>
    </row>
    <row r="207" spans="2:10" ht="15" customHeight="1">
      <c r="B207" s="14"/>
      <c r="C207" s="12"/>
      <c r="D207" s="12" t="s">
        <v>254</v>
      </c>
      <c r="E207" s="12"/>
      <c r="F207" s="30"/>
      <c r="G207" s="10">
        <v>314774950273</v>
      </c>
      <c r="H207" s="11"/>
      <c r="I207" s="10">
        <v>266243414070</v>
      </c>
      <c r="J207" s="11"/>
    </row>
    <row r="208" spans="2:10" ht="15" customHeight="1">
      <c r="B208" s="14"/>
      <c r="C208" s="12"/>
      <c r="D208" s="12" t="s">
        <v>255</v>
      </c>
      <c r="E208" s="12"/>
      <c r="F208" s="30"/>
      <c r="G208" s="10">
        <f>SUM(G209:G221)</f>
        <v>28731755993</v>
      </c>
      <c r="H208" s="11"/>
      <c r="I208" s="10">
        <f>SUM(I209:I221)</f>
        <v>28834462683</v>
      </c>
      <c r="J208" s="11"/>
    </row>
    <row r="209" spans="2:10" ht="15" customHeight="1">
      <c r="B209" s="14"/>
      <c r="C209" s="12"/>
      <c r="D209" s="12"/>
      <c r="E209" s="12" t="s">
        <v>259</v>
      </c>
      <c r="F209" s="30"/>
      <c r="G209" s="10"/>
      <c r="H209" s="11"/>
      <c r="I209" s="10"/>
      <c r="J209" s="11"/>
    </row>
    <row r="210" spans="2:10" ht="15" customHeight="1">
      <c r="B210" s="14"/>
      <c r="C210" s="12"/>
      <c r="D210" s="12"/>
      <c r="E210" s="12" t="s">
        <v>432</v>
      </c>
      <c r="F210" s="30"/>
      <c r="G210" s="10">
        <v>16402730216</v>
      </c>
      <c r="H210" s="11"/>
      <c r="I210" s="10">
        <v>13152583603</v>
      </c>
      <c r="J210" s="11"/>
    </row>
    <row r="211" spans="2:10" ht="15" customHeight="1">
      <c r="B211" s="14"/>
      <c r="C211" s="12"/>
      <c r="D211" s="12"/>
      <c r="E211" s="12" t="s">
        <v>237</v>
      </c>
      <c r="F211" s="30"/>
      <c r="G211" s="10">
        <v>1110031431</v>
      </c>
      <c r="H211" s="11"/>
      <c r="I211" s="10">
        <v>955057731</v>
      </c>
      <c r="J211" s="11"/>
    </row>
    <row r="212" spans="2:10" ht="15" customHeight="1">
      <c r="B212" s="14"/>
      <c r="C212" s="12"/>
      <c r="D212" s="12"/>
      <c r="E212" s="12" t="s">
        <v>433</v>
      </c>
      <c r="F212" s="30"/>
      <c r="G212" s="10">
        <v>646282348</v>
      </c>
      <c r="H212" s="11"/>
      <c r="I212" s="10">
        <v>317448123</v>
      </c>
      <c r="J212" s="11"/>
    </row>
    <row r="213" spans="2:10" ht="15" customHeight="1">
      <c r="B213" s="14"/>
      <c r="C213" s="12"/>
      <c r="D213" s="12"/>
      <c r="E213" s="12" t="s">
        <v>238</v>
      </c>
      <c r="F213" s="30"/>
      <c r="G213" s="10">
        <v>289665582</v>
      </c>
      <c r="H213" s="11"/>
      <c r="I213" s="10">
        <v>243890966</v>
      </c>
      <c r="J213" s="11"/>
    </row>
    <row r="214" spans="2:10" ht="15" customHeight="1">
      <c r="B214" s="14"/>
      <c r="C214" s="12"/>
      <c r="D214" s="12"/>
      <c r="E214" s="12" t="s">
        <v>434</v>
      </c>
      <c r="F214" s="30"/>
      <c r="G214" s="10">
        <v>9487912371</v>
      </c>
      <c r="H214" s="11"/>
      <c r="I214" s="10">
        <v>11424307625</v>
      </c>
      <c r="J214" s="11"/>
    </row>
    <row r="215" spans="2:10" ht="15" customHeight="1">
      <c r="B215" s="14"/>
      <c r="C215" s="12"/>
      <c r="D215" s="12"/>
      <c r="E215" s="12" t="s">
        <v>239</v>
      </c>
      <c r="F215" s="30"/>
      <c r="G215" s="10">
        <v>32748608</v>
      </c>
      <c r="H215" s="11"/>
      <c r="I215" s="10">
        <v>25765422</v>
      </c>
      <c r="J215" s="11"/>
    </row>
    <row r="216" spans="2:10" ht="15" customHeight="1">
      <c r="B216" s="14"/>
      <c r="C216" s="12"/>
      <c r="D216" s="12"/>
      <c r="E216" s="12" t="s">
        <v>435</v>
      </c>
      <c r="F216" s="30"/>
      <c r="G216" s="10">
        <v>99106593</v>
      </c>
      <c r="H216" s="11"/>
      <c r="I216" s="10">
        <v>139075153</v>
      </c>
      <c r="J216" s="11"/>
    </row>
    <row r="217" spans="2:10" ht="15" customHeight="1">
      <c r="B217" s="14"/>
      <c r="C217" s="12"/>
      <c r="D217" s="12"/>
      <c r="E217" s="12" t="s">
        <v>228</v>
      </c>
      <c r="F217" s="30"/>
      <c r="G217" s="10">
        <v>18094001</v>
      </c>
      <c r="H217" s="11"/>
      <c r="I217" s="10">
        <v>3435385</v>
      </c>
      <c r="J217" s="11"/>
    </row>
    <row r="218" spans="2:10" ht="15" customHeight="1">
      <c r="B218" s="14"/>
      <c r="C218" s="12"/>
      <c r="D218" s="12"/>
      <c r="E218" s="12" t="s">
        <v>229</v>
      </c>
      <c r="F218" s="30"/>
      <c r="G218" s="10">
        <v>490193</v>
      </c>
      <c r="H218" s="11"/>
      <c r="I218" s="10">
        <v>483901</v>
      </c>
      <c r="J218" s="11"/>
    </row>
    <row r="219" spans="2:10" ht="15" customHeight="1">
      <c r="B219" s="14"/>
      <c r="C219" s="12"/>
      <c r="D219" s="12"/>
      <c r="E219" s="12" t="s">
        <v>389</v>
      </c>
      <c r="F219" s="30"/>
      <c r="G219" s="10">
        <v>810453</v>
      </c>
      <c r="H219" s="11"/>
      <c r="I219" s="10">
        <v>874574</v>
      </c>
      <c r="J219" s="11"/>
    </row>
    <row r="220" spans="2:10" ht="15" customHeight="1">
      <c r="B220" s="14"/>
      <c r="C220" s="12"/>
      <c r="D220" s="12"/>
      <c r="E220" s="12" t="s">
        <v>352</v>
      </c>
      <c r="F220" s="30"/>
      <c r="G220" s="15">
        <v>643884197</v>
      </c>
      <c r="H220" s="13"/>
      <c r="I220" s="15">
        <v>2571540200</v>
      </c>
      <c r="J220" s="13"/>
    </row>
    <row r="221" spans="2:10" ht="15" customHeight="1">
      <c r="B221" s="14"/>
      <c r="C221" s="12"/>
      <c r="D221" s="12"/>
      <c r="E221" s="12" t="s">
        <v>353</v>
      </c>
      <c r="F221" s="30"/>
      <c r="G221" s="15"/>
      <c r="H221" s="13"/>
      <c r="I221" s="15"/>
      <c r="J221" s="13"/>
    </row>
    <row r="222" spans="2:10" ht="15" customHeight="1">
      <c r="B222" s="14"/>
      <c r="C222" s="12"/>
      <c r="D222" s="12" t="s">
        <v>436</v>
      </c>
      <c r="E222" s="12"/>
      <c r="F222" s="30"/>
      <c r="G222" s="10">
        <f>SUM(G223,G224,G234)</f>
        <v>191031805168</v>
      </c>
      <c r="H222" s="11"/>
      <c r="I222" s="10">
        <f>SUM(I223,I224,I234)</f>
        <v>144834994846</v>
      </c>
      <c r="J222" s="11" t="s">
        <v>1</v>
      </c>
    </row>
    <row r="223" spans="2:10" ht="15" customHeight="1">
      <c r="B223" s="14"/>
      <c r="C223" s="12"/>
      <c r="D223" s="12"/>
      <c r="E223" s="12" t="s">
        <v>157</v>
      </c>
      <c r="F223" s="30"/>
      <c r="G223" s="10">
        <v>119741693167</v>
      </c>
      <c r="H223" s="11"/>
      <c r="I223" s="10">
        <v>96387762088</v>
      </c>
      <c r="J223" s="11"/>
    </row>
    <row r="224" spans="2:10" ht="15" customHeight="1">
      <c r="B224" s="14"/>
      <c r="C224" s="12"/>
      <c r="D224" s="12"/>
      <c r="E224" s="12" t="s">
        <v>158</v>
      </c>
      <c r="F224" s="30"/>
      <c r="G224" s="10">
        <f>SUM(G225:G233)</f>
        <v>71273796893</v>
      </c>
      <c r="H224" s="11"/>
      <c r="I224" s="10">
        <f>SUM(I225:I233)</f>
        <v>48420059189</v>
      </c>
      <c r="J224" s="11" t="s">
        <v>1</v>
      </c>
    </row>
    <row r="225" spans="2:10" ht="15" customHeight="1">
      <c r="B225" s="14"/>
      <c r="C225" s="12"/>
      <c r="D225" s="12"/>
      <c r="E225" s="12"/>
      <c r="F225" s="30" t="s">
        <v>159</v>
      </c>
      <c r="G225" s="10">
        <v>37895617664</v>
      </c>
      <c r="H225" s="11"/>
      <c r="I225" s="10">
        <v>30312730911</v>
      </c>
      <c r="J225" s="11"/>
    </row>
    <row r="226" spans="2:10" ht="15" customHeight="1">
      <c r="B226" s="14"/>
      <c r="C226" s="12"/>
      <c r="D226" s="12"/>
      <c r="E226" s="12"/>
      <c r="F226" s="30" t="s">
        <v>160</v>
      </c>
      <c r="G226" s="10">
        <v>1605575237</v>
      </c>
      <c r="H226" s="11"/>
      <c r="I226" s="10">
        <v>141428421</v>
      </c>
      <c r="J226" s="11"/>
    </row>
    <row r="227" spans="2:10" ht="15" customHeight="1">
      <c r="B227" s="14"/>
      <c r="C227" s="12"/>
      <c r="D227" s="12"/>
      <c r="E227" s="12"/>
      <c r="F227" s="30" t="s">
        <v>161</v>
      </c>
      <c r="G227" s="10">
        <v>20542228703</v>
      </c>
      <c r="H227" s="11"/>
      <c r="I227" s="10">
        <v>8858162879</v>
      </c>
      <c r="J227" s="11"/>
    </row>
    <row r="228" spans="2:10" ht="15" customHeight="1">
      <c r="B228" s="14"/>
      <c r="C228" s="12"/>
      <c r="D228" s="12"/>
      <c r="E228" s="12"/>
      <c r="F228" s="30" t="s">
        <v>162</v>
      </c>
      <c r="G228" s="10">
        <v>11133817478</v>
      </c>
      <c r="H228" s="11"/>
      <c r="I228" s="10">
        <v>8984542954</v>
      </c>
      <c r="J228" s="11"/>
    </row>
    <row r="229" spans="2:10" ht="15" customHeight="1">
      <c r="B229" s="14"/>
      <c r="C229" s="12"/>
      <c r="D229" s="12"/>
      <c r="E229" s="12"/>
      <c r="F229" s="30" t="s">
        <v>163</v>
      </c>
      <c r="G229" s="10">
        <v>2357604</v>
      </c>
      <c r="H229" s="11"/>
      <c r="I229" s="10">
        <v>27171125</v>
      </c>
      <c r="J229" s="11"/>
    </row>
    <row r="230" spans="2:10" ht="15" customHeight="1">
      <c r="B230" s="14"/>
      <c r="C230" s="12"/>
      <c r="D230" s="12"/>
      <c r="E230" s="12"/>
      <c r="F230" s="30" t="s">
        <v>164</v>
      </c>
      <c r="G230" s="10">
        <v>50957289</v>
      </c>
      <c r="H230" s="11"/>
      <c r="I230" s="10">
        <v>58666947</v>
      </c>
      <c r="J230" s="11"/>
    </row>
    <row r="231" spans="2:10" ht="15" customHeight="1">
      <c r="B231" s="14"/>
      <c r="C231" s="12"/>
      <c r="D231" s="12"/>
      <c r="E231" s="12"/>
      <c r="F231" s="30" t="s">
        <v>165</v>
      </c>
      <c r="G231" s="10">
        <v>512755</v>
      </c>
      <c r="H231" s="11"/>
      <c r="I231" s="10">
        <v>574824</v>
      </c>
      <c r="J231" s="11"/>
    </row>
    <row r="232" spans="2:10" ht="15" customHeight="1">
      <c r="B232" s="14"/>
      <c r="C232" s="12"/>
      <c r="D232" s="12"/>
      <c r="E232" s="12"/>
      <c r="F232" s="30" t="s">
        <v>166</v>
      </c>
      <c r="G232" s="10">
        <v>42730163</v>
      </c>
      <c r="H232" s="11"/>
      <c r="I232" s="10">
        <v>33099353</v>
      </c>
      <c r="J232" s="11"/>
    </row>
    <row r="233" spans="2:10" ht="15" customHeight="1">
      <c r="B233" s="14"/>
      <c r="C233" s="12"/>
      <c r="D233" s="12"/>
      <c r="E233" s="12"/>
      <c r="F233" s="30" t="s">
        <v>354</v>
      </c>
      <c r="G233" s="10">
        <v>0</v>
      </c>
      <c r="H233" s="11"/>
      <c r="I233" s="10">
        <v>3681775</v>
      </c>
      <c r="J233" s="11"/>
    </row>
    <row r="234" spans="2:10" ht="15" customHeight="1">
      <c r="B234" s="14"/>
      <c r="C234" s="12"/>
      <c r="D234" s="12"/>
      <c r="E234" s="12" t="s">
        <v>167</v>
      </c>
      <c r="F234" s="30"/>
      <c r="G234" s="10">
        <f>G235</f>
        <v>16315108</v>
      </c>
      <c r="H234" s="11"/>
      <c r="I234" s="10">
        <f>I235</f>
        <v>27173569</v>
      </c>
      <c r="J234" s="11" t="s">
        <v>1</v>
      </c>
    </row>
    <row r="235" spans="2:10" ht="15" customHeight="1">
      <c r="B235" s="14"/>
      <c r="C235" s="12"/>
      <c r="D235" s="12"/>
      <c r="E235" s="12"/>
      <c r="F235" s="30" t="s">
        <v>168</v>
      </c>
      <c r="G235" s="10">
        <v>16315108</v>
      </c>
      <c r="H235" s="11"/>
      <c r="I235" s="10">
        <v>27173569</v>
      </c>
      <c r="J235" s="11"/>
    </row>
    <row r="236" spans="2:10" ht="15" customHeight="1">
      <c r="B236" s="14"/>
      <c r="C236" s="12"/>
      <c r="D236" s="12" t="s">
        <v>256</v>
      </c>
      <c r="E236" s="12"/>
      <c r="F236" s="30"/>
      <c r="G236" s="10">
        <f>SUM(G237:G238)</f>
        <v>0</v>
      </c>
      <c r="H236" s="11"/>
      <c r="I236" s="10">
        <f>SUM(I237:I238)</f>
        <v>0</v>
      </c>
      <c r="J236" s="11" t="s">
        <v>1</v>
      </c>
    </row>
    <row r="237" spans="2:10" ht="15" customHeight="1">
      <c r="B237" s="14"/>
      <c r="C237" s="12"/>
      <c r="D237" s="12"/>
      <c r="E237" s="12" t="s">
        <v>169</v>
      </c>
      <c r="F237" s="30"/>
      <c r="G237" s="10"/>
      <c r="H237" s="11"/>
      <c r="I237" s="10" t="s">
        <v>1</v>
      </c>
      <c r="J237" s="11" t="s">
        <v>1</v>
      </c>
    </row>
    <row r="238" spans="2:10" ht="15" customHeight="1">
      <c r="B238" s="14"/>
      <c r="C238" s="12"/>
      <c r="D238" s="12"/>
      <c r="E238" s="12" t="s">
        <v>437</v>
      </c>
      <c r="F238" s="30"/>
      <c r="G238" s="10">
        <v>0</v>
      </c>
      <c r="H238" s="11"/>
      <c r="I238" s="10" t="s">
        <v>1</v>
      </c>
      <c r="J238" s="11" t="s">
        <v>1</v>
      </c>
    </row>
    <row r="239" spans="2:10" ht="15" customHeight="1">
      <c r="B239" s="14"/>
      <c r="C239" s="12"/>
      <c r="D239" s="12" t="s">
        <v>257</v>
      </c>
      <c r="E239" s="12"/>
      <c r="F239" s="30"/>
      <c r="G239" s="10">
        <v>462783992</v>
      </c>
      <c r="H239" s="11"/>
      <c r="I239" s="10">
        <v>22650657514</v>
      </c>
      <c r="J239" s="11"/>
    </row>
    <row r="240" spans="2:10" ht="15" customHeight="1">
      <c r="B240" s="14"/>
      <c r="C240" s="12"/>
      <c r="D240" s="12" t="s">
        <v>258</v>
      </c>
      <c r="E240" s="12"/>
      <c r="F240" s="30"/>
      <c r="G240" s="10">
        <f>SUM(G241:G242)</f>
        <v>213303</v>
      </c>
      <c r="H240" s="11"/>
      <c r="I240" s="10">
        <f>SUM(I241:I242)</f>
        <v>11662223</v>
      </c>
      <c r="J240" s="11" t="s">
        <v>1</v>
      </c>
    </row>
    <row r="241" spans="2:10" ht="15" customHeight="1">
      <c r="B241" s="14"/>
      <c r="C241" s="12"/>
      <c r="D241" s="12"/>
      <c r="E241" s="12" t="s">
        <v>438</v>
      </c>
      <c r="F241" s="30"/>
      <c r="G241" s="10">
        <v>213303</v>
      </c>
      <c r="H241" s="13"/>
      <c r="I241" s="10">
        <v>11662223</v>
      </c>
      <c r="J241" s="13"/>
    </row>
    <row r="242" spans="2:10" ht="15" customHeight="1">
      <c r="B242" s="14"/>
      <c r="C242" s="12"/>
      <c r="D242" s="12"/>
      <c r="E242" s="12" t="s">
        <v>293</v>
      </c>
      <c r="F242" s="30"/>
      <c r="G242" s="15"/>
      <c r="H242" s="13"/>
      <c r="I242" s="15"/>
      <c r="J242" s="13"/>
    </row>
    <row r="243" spans="2:10" ht="15" customHeight="1">
      <c r="B243" s="14"/>
      <c r="C243" s="12" t="s">
        <v>170</v>
      </c>
      <c r="D243" s="12"/>
      <c r="E243" s="12"/>
      <c r="F243" s="30"/>
      <c r="G243" s="15"/>
      <c r="H243" s="13">
        <f>SUM(G244:G245)</f>
        <v>24100000000</v>
      </c>
      <c r="I243" s="15" t="s">
        <v>1</v>
      </c>
      <c r="J243" s="13">
        <f>SUM(I244)</f>
        <v>0</v>
      </c>
    </row>
    <row r="244" spans="2:10" ht="15" customHeight="1">
      <c r="B244" s="14"/>
      <c r="C244" s="12"/>
      <c r="D244" s="12" t="s">
        <v>171</v>
      </c>
      <c r="E244" s="12"/>
      <c r="F244" s="30"/>
      <c r="G244" s="15">
        <v>0</v>
      </c>
      <c r="H244" s="13"/>
      <c r="I244" s="15"/>
      <c r="J244" s="13"/>
    </row>
    <row r="245" spans="2:10" ht="15" customHeight="1">
      <c r="B245" s="14"/>
      <c r="C245" s="12"/>
      <c r="D245" s="12" t="s">
        <v>459</v>
      </c>
      <c r="E245" s="12"/>
      <c r="F245" s="30"/>
      <c r="G245" s="15">
        <v>24100000000</v>
      </c>
      <c r="H245" s="13"/>
      <c r="I245" s="15"/>
      <c r="J245" s="13"/>
    </row>
    <row r="246" spans="2:10" ht="15" customHeight="1">
      <c r="B246" s="14" t="s">
        <v>172</v>
      </c>
      <c r="C246" s="12"/>
      <c r="D246" s="12"/>
      <c r="E246" s="12"/>
      <c r="F246" s="30"/>
      <c r="G246" s="15"/>
      <c r="H246" s="13">
        <f>SUM(H247,H251)</f>
        <v>101390131354</v>
      </c>
      <c r="I246" s="15" t="s">
        <v>1</v>
      </c>
      <c r="J246" s="13">
        <f>SUM(J247,J251)</f>
        <v>117169738945</v>
      </c>
    </row>
    <row r="247" spans="2:10" ht="15" customHeight="1">
      <c r="B247" s="14"/>
      <c r="C247" s="12" t="s">
        <v>173</v>
      </c>
      <c r="D247" s="12"/>
      <c r="E247" s="12"/>
      <c r="F247" s="30"/>
      <c r="G247" s="15"/>
      <c r="H247" s="13">
        <f>SUM(G248:G250)</f>
        <v>96177768190</v>
      </c>
      <c r="I247" s="15" t="s">
        <v>1</v>
      </c>
      <c r="J247" s="13">
        <f>SUM(I248:I250)</f>
        <v>113063033596</v>
      </c>
    </row>
    <row r="248" spans="2:10" ht="15" customHeight="1">
      <c r="B248" s="14"/>
      <c r="C248" s="12"/>
      <c r="D248" s="12" t="s">
        <v>80</v>
      </c>
      <c r="E248" s="12"/>
      <c r="F248" s="30"/>
      <c r="G248" s="15">
        <v>33376178190</v>
      </c>
      <c r="H248" s="13"/>
      <c r="I248" s="15">
        <v>29085491160</v>
      </c>
      <c r="J248" s="13"/>
    </row>
    <row r="249" spans="2:10" ht="15" customHeight="1">
      <c r="B249" s="14"/>
      <c r="C249" s="12"/>
      <c r="D249" s="12" t="s">
        <v>174</v>
      </c>
      <c r="E249" s="12"/>
      <c r="F249" s="30"/>
      <c r="G249" s="15">
        <v>62801590000</v>
      </c>
      <c r="H249" s="13"/>
      <c r="I249" s="15">
        <v>83977542436</v>
      </c>
      <c r="J249" s="13"/>
    </row>
    <row r="250" spans="2:10" ht="15" customHeight="1">
      <c r="B250" s="14"/>
      <c r="C250" s="12"/>
      <c r="D250" s="12" t="s">
        <v>294</v>
      </c>
      <c r="E250" s="12"/>
      <c r="F250" s="30"/>
      <c r="G250" s="15">
        <v>0</v>
      </c>
      <c r="H250" s="13"/>
      <c r="I250" s="15"/>
      <c r="J250" s="13"/>
    </row>
    <row r="251" spans="2:10" ht="15" customHeight="1">
      <c r="B251" s="14"/>
      <c r="C251" s="12" t="s">
        <v>175</v>
      </c>
      <c r="D251" s="12"/>
      <c r="E251" s="12"/>
      <c r="F251" s="30"/>
      <c r="G251" s="15"/>
      <c r="H251" s="13">
        <f>SUM(G252,G254)</f>
        <v>5212363164</v>
      </c>
      <c r="I251" s="15" t="s">
        <v>1</v>
      </c>
      <c r="J251" s="13">
        <f>SUM(I252,I254)</f>
        <v>4106705349</v>
      </c>
    </row>
    <row r="252" spans="2:10" ht="15" customHeight="1">
      <c r="B252" s="14"/>
      <c r="C252" s="12"/>
      <c r="D252" s="12" t="s">
        <v>86</v>
      </c>
      <c r="E252" s="12"/>
      <c r="F252" s="30"/>
      <c r="G252" s="15">
        <f>SUM(G253)</f>
        <v>5146910000</v>
      </c>
      <c r="H252" s="13"/>
      <c r="I252" s="15">
        <f>SUM(I253)</f>
        <v>4084715000</v>
      </c>
      <c r="J252" s="13" t="s">
        <v>1</v>
      </c>
    </row>
    <row r="253" spans="2:10" ht="15" customHeight="1">
      <c r="B253" s="14"/>
      <c r="C253" s="12"/>
      <c r="D253" s="12"/>
      <c r="E253" s="12" t="s">
        <v>87</v>
      </c>
      <c r="F253" s="30"/>
      <c r="G253" s="15">
        <v>5146910000</v>
      </c>
      <c r="H253" s="13"/>
      <c r="I253" s="15">
        <v>4084715000</v>
      </c>
      <c r="J253" s="13"/>
    </row>
    <row r="254" spans="2:10" ht="15" customHeight="1">
      <c r="B254" s="14"/>
      <c r="C254" s="12"/>
      <c r="D254" s="12" t="s">
        <v>226</v>
      </c>
      <c r="E254" s="12"/>
      <c r="F254" s="30"/>
      <c r="G254" s="15">
        <f>SUM(G255:G258)</f>
        <v>65453164</v>
      </c>
      <c r="H254" s="13"/>
      <c r="I254" s="15">
        <f>SUM(I255:I258)</f>
        <v>21990349</v>
      </c>
      <c r="J254" s="13" t="s">
        <v>1</v>
      </c>
    </row>
    <row r="255" spans="2:10" ht="15" customHeight="1">
      <c r="B255" s="14"/>
      <c r="C255" s="12"/>
      <c r="D255" s="12"/>
      <c r="E255" s="12" t="s">
        <v>275</v>
      </c>
      <c r="F255" s="30"/>
      <c r="G255" s="15">
        <v>0</v>
      </c>
      <c r="H255" s="13"/>
      <c r="I255" s="15"/>
      <c r="J255" s="13"/>
    </row>
    <row r="256" spans="2:10" ht="15" customHeight="1">
      <c r="B256" s="14"/>
      <c r="C256" s="12"/>
      <c r="D256" s="12"/>
      <c r="E256" s="12" t="s">
        <v>439</v>
      </c>
      <c r="F256" s="30"/>
      <c r="G256" s="15"/>
      <c r="H256" s="13"/>
      <c r="I256" s="15"/>
      <c r="J256" s="13"/>
    </row>
    <row r="257" spans="2:10" ht="15" customHeight="1">
      <c r="B257" s="14"/>
      <c r="C257" s="12"/>
      <c r="D257" s="12"/>
      <c r="E257" s="12" t="s">
        <v>381</v>
      </c>
      <c r="F257" s="30"/>
      <c r="G257" s="15">
        <v>65453164</v>
      </c>
      <c r="H257" s="13"/>
      <c r="I257" s="15">
        <v>21990349</v>
      </c>
      <c r="J257" s="13"/>
    </row>
    <row r="258" spans="2:10" ht="15" customHeight="1">
      <c r="B258" s="14"/>
      <c r="C258" s="12"/>
      <c r="D258" s="12"/>
      <c r="E258" s="12" t="s">
        <v>382</v>
      </c>
      <c r="F258" s="30"/>
      <c r="G258" s="15"/>
      <c r="H258" s="13"/>
      <c r="I258" s="15"/>
      <c r="J258" s="13"/>
    </row>
    <row r="259" spans="2:10" ht="15" customHeight="1">
      <c r="B259" s="14" t="s">
        <v>261</v>
      </c>
      <c r="C259" s="12"/>
      <c r="D259" s="12"/>
      <c r="E259" s="12"/>
      <c r="F259" s="30"/>
      <c r="G259" s="15"/>
      <c r="H259" s="13">
        <f>SUM(H260)</f>
        <v>0</v>
      </c>
      <c r="I259" s="15"/>
      <c r="J259" s="13">
        <f>SUM(J260)</f>
        <v>0</v>
      </c>
    </row>
    <row r="260" spans="2:10" ht="15" customHeight="1">
      <c r="B260" s="14"/>
      <c r="C260" s="12" t="s">
        <v>440</v>
      </c>
      <c r="D260" s="12"/>
      <c r="E260" s="12"/>
      <c r="F260" s="30"/>
      <c r="G260" s="15"/>
      <c r="H260" s="13"/>
      <c r="I260" s="15"/>
      <c r="J260" s="13"/>
    </row>
    <row r="261" spans="2:10" ht="15" customHeight="1">
      <c r="B261" s="14" t="s">
        <v>262</v>
      </c>
      <c r="C261" s="12"/>
      <c r="D261" s="12"/>
      <c r="E261" s="12"/>
      <c r="F261" s="30"/>
      <c r="G261" s="15"/>
      <c r="H261" s="13">
        <f>SUM(H262,H263,H272)</f>
        <v>1437869746141</v>
      </c>
      <c r="I261" s="15" t="s">
        <v>1</v>
      </c>
      <c r="J261" s="13">
        <f>SUM(J262,J263,J272)</f>
        <v>1335390781581</v>
      </c>
    </row>
    <row r="262" spans="2:10" ht="15" customHeight="1">
      <c r="B262" s="14"/>
      <c r="C262" s="12" t="s">
        <v>176</v>
      </c>
      <c r="D262" s="12"/>
      <c r="E262" s="12"/>
      <c r="F262" s="30"/>
      <c r="G262" s="15"/>
      <c r="H262" s="13"/>
      <c r="I262" s="15"/>
      <c r="J262" s="13"/>
    </row>
    <row r="263" spans="2:10" ht="15" customHeight="1">
      <c r="B263" s="14"/>
      <c r="C263" s="12" t="s">
        <v>177</v>
      </c>
      <c r="D263" s="12"/>
      <c r="E263" s="12"/>
      <c r="F263" s="30"/>
      <c r="G263" s="15"/>
      <c r="H263" s="13">
        <f>SUM(G264,G269,G270,G271)</f>
        <v>476206522119</v>
      </c>
      <c r="I263" s="15" t="s">
        <v>1</v>
      </c>
      <c r="J263" s="13">
        <f>SUM(I264,I269,I270,I271)</f>
        <v>439562498831</v>
      </c>
    </row>
    <row r="264" spans="2:10" ht="15" customHeight="1">
      <c r="B264" s="14"/>
      <c r="C264" s="12"/>
      <c r="D264" s="12" t="s">
        <v>178</v>
      </c>
      <c r="E264" s="12"/>
      <c r="F264" s="30"/>
      <c r="G264" s="15">
        <f>SUM(G265:G268)</f>
        <v>156614522119</v>
      </c>
      <c r="H264" s="13"/>
      <c r="I264" s="15">
        <f>SUM(I265:I268)</f>
        <v>186562498831</v>
      </c>
      <c r="J264" s="13" t="s">
        <v>1</v>
      </c>
    </row>
    <row r="265" spans="2:10" ht="15" customHeight="1">
      <c r="B265" s="14"/>
      <c r="C265" s="12"/>
      <c r="D265" s="12"/>
      <c r="E265" s="12" t="s">
        <v>179</v>
      </c>
      <c r="F265" s="30"/>
      <c r="G265" s="15">
        <v>156614522119</v>
      </c>
      <c r="H265" s="13"/>
      <c r="I265" s="15">
        <v>126562498831</v>
      </c>
      <c r="J265" s="13"/>
    </row>
    <row r="266" spans="2:10" ht="15" customHeight="1">
      <c r="B266" s="14"/>
      <c r="C266" s="12"/>
      <c r="D266" s="12"/>
      <c r="E266" s="12" t="s">
        <v>180</v>
      </c>
      <c r="F266" s="30"/>
      <c r="G266" s="15">
        <v>0</v>
      </c>
      <c r="H266" s="13"/>
      <c r="I266" s="15">
        <v>60000000000</v>
      </c>
      <c r="J266" s="13"/>
    </row>
    <row r="267" spans="2:10" ht="15" customHeight="1">
      <c r="B267" s="14"/>
      <c r="C267" s="12"/>
      <c r="D267" s="12"/>
      <c r="E267" s="12" t="s">
        <v>279</v>
      </c>
      <c r="F267" s="30"/>
      <c r="G267" s="15">
        <v>0</v>
      </c>
      <c r="H267" s="13"/>
      <c r="I267" s="15"/>
      <c r="J267" s="13"/>
    </row>
    <row r="268" spans="2:10" ht="15" customHeight="1">
      <c r="B268" s="14"/>
      <c r="C268" s="12"/>
      <c r="D268" s="12"/>
      <c r="E268" s="12" t="s">
        <v>230</v>
      </c>
      <c r="F268" s="30"/>
      <c r="G268" s="15">
        <v>0</v>
      </c>
      <c r="H268" s="13"/>
      <c r="I268" s="15"/>
      <c r="J268" s="13"/>
    </row>
    <row r="269" spans="2:10" ht="15" customHeight="1">
      <c r="B269" s="14"/>
      <c r="C269" s="12"/>
      <c r="D269" s="12" t="s">
        <v>231</v>
      </c>
      <c r="E269" s="12"/>
      <c r="F269" s="30"/>
      <c r="G269" s="15">
        <v>215000000000</v>
      </c>
      <c r="H269" s="13"/>
      <c r="I269" s="15">
        <v>130000000000</v>
      </c>
      <c r="J269" s="13"/>
    </row>
    <row r="270" spans="2:10" ht="15" customHeight="1">
      <c r="B270" s="14"/>
      <c r="C270" s="12"/>
      <c r="D270" s="12" t="s">
        <v>322</v>
      </c>
      <c r="E270" s="12"/>
      <c r="F270" s="30"/>
      <c r="G270" s="15">
        <v>80000000000</v>
      </c>
      <c r="H270" s="13"/>
      <c r="I270" s="15">
        <v>70000000000</v>
      </c>
      <c r="J270" s="13"/>
    </row>
    <row r="271" spans="2:10" ht="15" customHeight="1">
      <c r="B271" s="14"/>
      <c r="C271" s="12"/>
      <c r="D271" s="12" t="s">
        <v>441</v>
      </c>
      <c r="E271" s="12"/>
      <c r="F271" s="30"/>
      <c r="G271" s="15">
        <v>24592000000</v>
      </c>
      <c r="H271" s="13"/>
      <c r="I271" s="15">
        <v>53000000000</v>
      </c>
      <c r="J271" s="13"/>
    </row>
    <row r="272" spans="2:10" ht="15" customHeight="1">
      <c r="B272" s="14"/>
      <c r="C272" s="12" t="s">
        <v>181</v>
      </c>
      <c r="D272" s="12"/>
      <c r="E272" s="12"/>
      <c r="F272" s="30"/>
      <c r="G272" s="15"/>
      <c r="H272" s="13">
        <f>SUM(G273:G274)</f>
        <v>961663224022</v>
      </c>
      <c r="I272" s="15" t="s">
        <v>1</v>
      </c>
      <c r="J272" s="13">
        <f>SUM(I273:I274)</f>
        <v>895828282750</v>
      </c>
    </row>
    <row r="273" spans="2:10" ht="15" customHeight="1">
      <c r="B273" s="14"/>
      <c r="C273" s="12"/>
      <c r="D273" s="12" t="s">
        <v>182</v>
      </c>
      <c r="E273" s="12"/>
      <c r="F273" s="30"/>
      <c r="G273" s="15">
        <v>685763224022</v>
      </c>
      <c r="H273" s="13"/>
      <c r="I273" s="15">
        <v>695828282750</v>
      </c>
      <c r="J273" s="13"/>
    </row>
    <row r="274" spans="2:10" ht="15" customHeight="1">
      <c r="B274" s="14"/>
      <c r="C274" s="12"/>
      <c r="D274" s="12" t="s">
        <v>183</v>
      </c>
      <c r="E274" s="12"/>
      <c r="F274" s="30"/>
      <c r="G274" s="15">
        <v>275900000000</v>
      </c>
      <c r="H274" s="13"/>
      <c r="I274" s="15">
        <v>200000000000</v>
      </c>
      <c r="J274" s="13"/>
    </row>
    <row r="275" spans="2:10" ht="15" customHeight="1">
      <c r="B275" s="14" t="s">
        <v>328</v>
      </c>
      <c r="C275" s="12"/>
      <c r="D275" s="12"/>
      <c r="E275" s="12"/>
      <c r="F275" s="30"/>
      <c r="G275" s="15"/>
      <c r="H275" s="13">
        <v>46972490755</v>
      </c>
      <c r="I275" s="15"/>
      <c r="J275" s="13">
        <v>46909282393</v>
      </c>
    </row>
    <row r="276" spans="2:10" ht="15" customHeight="1">
      <c r="B276" s="14"/>
      <c r="C276" s="12" t="s">
        <v>329</v>
      </c>
      <c r="D276" s="12"/>
      <c r="E276" s="12"/>
      <c r="F276" s="30"/>
      <c r="G276" s="15"/>
      <c r="H276" s="13"/>
      <c r="I276" s="15"/>
      <c r="J276" s="13"/>
    </row>
    <row r="277" spans="2:10" ht="15" customHeight="1">
      <c r="B277" s="14" t="s">
        <v>341</v>
      </c>
      <c r="C277" s="12"/>
      <c r="D277" s="12"/>
      <c r="E277" s="12"/>
      <c r="F277" s="30"/>
      <c r="G277" s="15"/>
      <c r="H277" s="13">
        <f>SUM(H279,H281:H282,H291)</f>
        <v>572584398269</v>
      </c>
      <c r="I277" s="15" t="s">
        <v>1</v>
      </c>
      <c r="J277" s="13">
        <f>SUM(J279,J281:J282,J291)</f>
        <v>330991532072</v>
      </c>
    </row>
    <row r="278" spans="2:10" ht="15" customHeight="1">
      <c r="B278" s="14"/>
      <c r="C278" s="12" t="s">
        <v>442</v>
      </c>
      <c r="D278" s="12"/>
      <c r="E278" s="12"/>
      <c r="F278" s="30"/>
      <c r="G278" s="15"/>
      <c r="H278" s="13">
        <v>0</v>
      </c>
      <c r="I278" s="15"/>
      <c r="J278" s="13"/>
    </row>
    <row r="279" spans="2:10" ht="15" customHeight="1">
      <c r="B279" s="14"/>
      <c r="C279" s="12" t="s">
        <v>443</v>
      </c>
      <c r="D279" s="12"/>
      <c r="E279" s="12"/>
      <c r="F279" s="30"/>
      <c r="G279" s="15"/>
      <c r="H279" s="13">
        <f>SUM(G280)</f>
        <v>405355325</v>
      </c>
      <c r="I279" s="15" t="s">
        <v>1</v>
      </c>
      <c r="J279" s="13">
        <f>SUM(I280)</f>
        <v>1207700545</v>
      </c>
    </row>
    <row r="280" spans="2:10" ht="15" customHeight="1">
      <c r="B280" s="14"/>
      <c r="C280" s="12"/>
      <c r="D280" s="12" t="s">
        <v>187</v>
      </c>
      <c r="E280" s="12"/>
      <c r="F280" s="30"/>
      <c r="G280" s="15">
        <v>405355325</v>
      </c>
      <c r="H280" s="13"/>
      <c r="I280" s="15">
        <v>1207700545</v>
      </c>
      <c r="J280" s="13"/>
    </row>
    <row r="281" spans="2:10" ht="15" customHeight="1">
      <c r="B281" s="14"/>
      <c r="C281" s="12" t="s">
        <v>323</v>
      </c>
      <c r="D281" s="12"/>
      <c r="E281" s="12"/>
      <c r="F281" s="30"/>
      <c r="G281" s="15"/>
      <c r="H281" s="13">
        <v>550474615533</v>
      </c>
      <c r="I281" s="15" t="s">
        <v>1</v>
      </c>
      <c r="J281" s="13">
        <v>315290140322</v>
      </c>
    </row>
    <row r="282" spans="2:10" ht="15" customHeight="1">
      <c r="B282" s="14"/>
      <c r="C282" s="12" t="s">
        <v>324</v>
      </c>
      <c r="D282" s="12"/>
      <c r="E282" s="12"/>
      <c r="F282" s="30"/>
      <c r="G282" s="15"/>
      <c r="H282" s="13">
        <f>SUM(G283:G290)</f>
        <v>21704427411</v>
      </c>
      <c r="I282" s="15" t="s">
        <v>1</v>
      </c>
      <c r="J282" s="13">
        <f>SUM(I283:I290)</f>
        <v>14493691205</v>
      </c>
    </row>
    <row r="283" spans="2:10" ht="15" customHeight="1">
      <c r="B283" s="14"/>
      <c r="C283" s="12"/>
      <c r="D283" s="12" t="s">
        <v>188</v>
      </c>
      <c r="E283" s="12"/>
      <c r="F283" s="30"/>
      <c r="G283" s="15">
        <v>273619778</v>
      </c>
      <c r="H283" s="13"/>
      <c r="I283" s="15">
        <v>280399446</v>
      </c>
      <c r="J283" s="13"/>
    </row>
    <row r="284" spans="2:10" ht="15" customHeight="1">
      <c r="B284" s="14"/>
      <c r="C284" s="12"/>
      <c r="D284" s="12" t="s">
        <v>189</v>
      </c>
      <c r="E284" s="12"/>
      <c r="F284" s="30"/>
      <c r="G284" s="15">
        <v>1122398723</v>
      </c>
      <c r="H284" s="13"/>
      <c r="I284" s="15">
        <v>1043291318</v>
      </c>
      <c r="J284" s="13"/>
    </row>
    <row r="285" spans="2:10" ht="15" customHeight="1">
      <c r="B285" s="14"/>
      <c r="C285" s="12"/>
      <c r="D285" s="12" t="s">
        <v>190</v>
      </c>
      <c r="E285" s="12"/>
      <c r="F285" s="30"/>
      <c r="G285" s="15">
        <v>16138858</v>
      </c>
      <c r="H285" s="13"/>
      <c r="I285" s="15">
        <v>14489279</v>
      </c>
      <c r="J285" s="13"/>
    </row>
    <row r="286" spans="2:10" ht="15" customHeight="1">
      <c r="B286" s="14"/>
      <c r="C286" s="12"/>
      <c r="D286" s="12" t="s">
        <v>191</v>
      </c>
      <c r="E286" s="12"/>
      <c r="F286" s="30"/>
      <c r="G286" s="15">
        <v>53794895</v>
      </c>
      <c r="H286" s="13"/>
      <c r="I286" s="15">
        <v>30719319</v>
      </c>
      <c r="J286" s="13"/>
    </row>
    <row r="287" spans="2:10" ht="15" customHeight="1">
      <c r="B287" s="14"/>
      <c r="C287" s="12"/>
      <c r="D287" s="12" t="s">
        <v>192</v>
      </c>
      <c r="E287" s="12"/>
      <c r="F287" s="30"/>
      <c r="G287" s="15">
        <v>16595469901</v>
      </c>
      <c r="H287" s="13"/>
      <c r="I287" s="15">
        <v>9913555970</v>
      </c>
      <c r="J287" s="13"/>
    </row>
    <row r="288" spans="2:10" ht="15" customHeight="1">
      <c r="B288" s="14"/>
      <c r="C288" s="12"/>
      <c r="D288" s="12" t="s">
        <v>444</v>
      </c>
      <c r="E288" s="12"/>
      <c r="F288" s="30"/>
      <c r="G288" s="15">
        <v>717056707</v>
      </c>
      <c r="H288" s="13"/>
      <c r="I288" s="15">
        <v>323425495</v>
      </c>
      <c r="J288" s="13"/>
    </row>
    <row r="289" spans="1:10" ht="15" customHeight="1">
      <c r="B289" s="14"/>
      <c r="C289" s="12"/>
      <c r="D289" s="12" t="s">
        <v>445</v>
      </c>
      <c r="E289" s="12"/>
      <c r="F289" s="30"/>
      <c r="G289" s="15">
        <v>16994939</v>
      </c>
      <c r="H289" s="13"/>
      <c r="I289" s="15">
        <v>42687051</v>
      </c>
      <c r="J289" s="13"/>
    </row>
    <row r="290" spans="1:10" ht="15" customHeight="1">
      <c r="B290" s="14"/>
      <c r="C290" s="12"/>
      <c r="D290" s="12" t="s">
        <v>260</v>
      </c>
      <c r="E290" s="12"/>
      <c r="F290" s="30"/>
      <c r="G290" s="15">
        <v>2908953610</v>
      </c>
      <c r="H290" s="13"/>
      <c r="I290" s="15">
        <v>2845123327</v>
      </c>
      <c r="J290" s="13"/>
    </row>
    <row r="291" spans="1:10" ht="15" customHeight="1">
      <c r="B291" s="14"/>
      <c r="C291" s="12" t="s">
        <v>446</v>
      </c>
      <c r="D291" s="12"/>
      <c r="E291" s="12"/>
      <c r="F291" s="30"/>
      <c r="G291" s="10"/>
      <c r="H291" s="11"/>
      <c r="I291" s="10" t="s">
        <v>1</v>
      </c>
      <c r="J291" s="11"/>
    </row>
    <row r="292" spans="1:10" ht="15" customHeight="1">
      <c r="B292" s="14" t="s">
        <v>342</v>
      </c>
      <c r="C292" s="12"/>
      <c r="D292" s="12"/>
      <c r="E292" s="12"/>
      <c r="F292" s="30"/>
      <c r="G292" s="15"/>
      <c r="H292" s="13">
        <f>SUM(H293:H294)</f>
        <v>59021950</v>
      </c>
      <c r="I292" s="15"/>
      <c r="J292" s="13">
        <f>SUM(J293:J294)</f>
        <v>81055410</v>
      </c>
    </row>
    <row r="293" spans="1:10" ht="15" customHeight="1">
      <c r="B293" s="14"/>
      <c r="C293" s="12" t="s">
        <v>447</v>
      </c>
      <c r="D293" s="12"/>
      <c r="E293" s="12"/>
      <c r="F293" s="30"/>
      <c r="G293" s="15"/>
      <c r="H293" s="13">
        <v>59021950</v>
      </c>
      <c r="I293" s="15"/>
      <c r="J293" s="13">
        <v>81055410</v>
      </c>
    </row>
    <row r="294" spans="1:10" ht="15" customHeight="1">
      <c r="B294" s="14"/>
      <c r="C294" s="12" t="s">
        <v>253</v>
      </c>
      <c r="D294" s="12"/>
      <c r="E294" s="12"/>
      <c r="F294" s="30"/>
      <c r="G294" s="15"/>
      <c r="H294" s="13"/>
      <c r="I294" s="15"/>
      <c r="J294" s="13"/>
    </row>
    <row r="295" spans="1:10" ht="15" customHeight="1">
      <c r="A295" s="40"/>
      <c r="B295" s="14" t="s">
        <v>338</v>
      </c>
      <c r="C295" s="12"/>
      <c r="D295" s="12"/>
      <c r="E295" s="12"/>
      <c r="F295" s="30"/>
      <c r="G295" s="15"/>
      <c r="H295" s="13">
        <v>0</v>
      </c>
      <c r="I295" s="15" t="s">
        <v>1</v>
      </c>
      <c r="J295" s="13"/>
    </row>
    <row r="296" spans="1:10" ht="15" customHeight="1">
      <c r="B296" s="14" t="s">
        <v>448</v>
      </c>
      <c r="C296" s="12"/>
      <c r="D296" s="12"/>
      <c r="E296" s="12"/>
      <c r="F296" s="30"/>
      <c r="G296" s="15"/>
      <c r="H296" s="13">
        <f>SUM(H297:H299)</f>
        <v>7524685290</v>
      </c>
      <c r="I296" s="15" t="s">
        <v>1</v>
      </c>
      <c r="J296" s="13">
        <f>SUM(J297:J299)</f>
        <v>1585573473</v>
      </c>
    </row>
    <row r="297" spans="1:10" ht="15" customHeight="1">
      <c r="B297" s="14"/>
      <c r="C297" s="12" t="s">
        <v>184</v>
      </c>
      <c r="D297" s="12"/>
      <c r="E297" s="12"/>
      <c r="F297" s="30"/>
      <c r="G297" s="15"/>
      <c r="H297" s="13">
        <v>6748811954</v>
      </c>
      <c r="I297" s="15"/>
      <c r="J297" s="13">
        <v>1441361805</v>
      </c>
    </row>
    <row r="298" spans="1:10" ht="15" customHeight="1">
      <c r="B298" s="14"/>
      <c r="C298" s="12" t="s">
        <v>185</v>
      </c>
      <c r="D298" s="12"/>
      <c r="E298" s="12"/>
      <c r="F298" s="30"/>
      <c r="G298" s="15"/>
      <c r="H298" s="13"/>
      <c r="I298" s="15"/>
      <c r="J298" s="13"/>
    </row>
    <row r="299" spans="1:10" ht="15" customHeight="1">
      <c r="A299" s="40"/>
      <c r="B299" s="14"/>
      <c r="C299" s="12" t="s">
        <v>186</v>
      </c>
      <c r="D299" s="12"/>
      <c r="E299" s="12"/>
      <c r="F299" s="30"/>
      <c r="G299" s="15"/>
      <c r="H299" s="13">
        <v>775873336</v>
      </c>
      <c r="I299" s="15"/>
      <c r="J299" s="13">
        <v>144211668</v>
      </c>
    </row>
    <row r="300" spans="1:10" ht="15" customHeight="1">
      <c r="B300" s="14" t="s">
        <v>449</v>
      </c>
      <c r="C300" s="12"/>
      <c r="D300" s="12"/>
      <c r="E300" s="12"/>
      <c r="F300" s="30"/>
      <c r="G300" s="15"/>
      <c r="H300" s="13">
        <f>SUM(H301:H306)</f>
        <v>8212020000</v>
      </c>
      <c r="I300" s="15" t="s">
        <v>1</v>
      </c>
      <c r="J300" s="13">
        <f>SUM(J301:J306)</f>
        <v>2126334900</v>
      </c>
    </row>
    <row r="301" spans="1:10" ht="15" customHeight="1">
      <c r="B301" s="14"/>
      <c r="C301" s="12" t="s">
        <v>318</v>
      </c>
      <c r="D301" s="12"/>
      <c r="E301" s="12"/>
      <c r="F301" s="30"/>
      <c r="G301" s="15"/>
      <c r="H301" s="13"/>
      <c r="I301" s="15" t="s">
        <v>1</v>
      </c>
      <c r="J301" s="13"/>
    </row>
    <row r="302" spans="1:10" ht="15" customHeight="1">
      <c r="B302" s="14"/>
      <c r="C302" s="12" t="s">
        <v>450</v>
      </c>
      <c r="D302" s="12"/>
      <c r="E302" s="12"/>
      <c r="F302" s="30"/>
      <c r="G302" s="15"/>
      <c r="H302" s="13">
        <v>1911595497</v>
      </c>
      <c r="I302" s="15"/>
      <c r="J302" s="13">
        <v>4542467</v>
      </c>
    </row>
    <row r="303" spans="1:10" ht="15" customHeight="1">
      <c r="B303" s="14"/>
      <c r="C303" s="12" t="s">
        <v>416</v>
      </c>
      <c r="D303" s="12"/>
      <c r="E303" s="12"/>
      <c r="F303" s="30"/>
      <c r="G303" s="15"/>
      <c r="H303" s="13">
        <f>SUM(G304)</f>
        <v>4284600000</v>
      </c>
      <c r="I303" s="15"/>
      <c r="J303" s="13"/>
    </row>
    <row r="304" spans="1:10" ht="15" customHeight="1">
      <c r="B304" s="14"/>
      <c r="C304" s="12"/>
      <c r="D304" s="12" t="s">
        <v>417</v>
      </c>
      <c r="E304" s="12"/>
      <c r="F304" s="30"/>
      <c r="G304" s="15">
        <v>4284600000</v>
      </c>
      <c r="H304" s="13"/>
      <c r="I304" s="15"/>
      <c r="J304" s="13"/>
    </row>
    <row r="305" spans="2:10" ht="15" customHeight="1">
      <c r="B305" s="14"/>
      <c r="C305" s="12" t="s">
        <v>451</v>
      </c>
      <c r="D305" s="12"/>
      <c r="E305" s="12"/>
      <c r="F305" s="30"/>
      <c r="G305" s="15"/>
      <c r="H305" s="13">
        <v>1373268711</v>
      </c>
      <c r="I305" s="15"/>
      <c r="J305" s="13">
        <v>1324749701</v>
      </c>
    </row>
    <row r="306" spans="2:10" ht="15" customHeight="1">
      <c r="B306" s="14"/>
      <c r="C306" s="12" t="s">
        <v>452</v>
      </c>
      <c r="D306" s="12"/>
      <c r="E306" s="12"/>
      <c r="F306" s="30"/>
      <c r="G306" s="15"/>
      <c r="H306" s="13">
        <f>SUM(G307:G312)</f>
        <v>642555792</v>
      </c>
      <c r="I306" s="15" t="s">
        <v>1</v>
      </c>
      <c r="J306" s="13">
        <f>SUM(I307:I312)</f>
        <v>797042732</v>
      </c>
    </row>
    <row r="307" spans="2:10" ht="15" customHeight="1">
      <c r="B307" s="14"/>
      <c r="C307" s="12"/>
      <c r="D307" s="12" t="s">
        <v>193</v>
      </c>
      <c r="E307" s="12"/>
      <c r="F307" s="30"/>
      <c r="G307" s="15">
        <v>148958210</v>
      </c>
      <c r="H307" s="13"/>
      <c r="I307" s="15">
        <v>143266790</v>
      </c>
      <c r="J307" s="13"/>
    </row>
    <row r="308" spans="2:10" ht="15" customHeight="1">
      <c r="B308" s="14"/>
      <c r="C308" s="12"/>
      <c r="D308" s="12" t="s">
        <v>194</v>
      </c>
      <c r="E308" s="12"/>
      <c r="F308" s="30"/>
      <c r="G308" s="15">
        <v>330126459</v>
      </c>
      <c r="H308" s="13"/>
      <c r="I308" s="15">
        <v>340457469</v>
      </c>
      <c r="J308" s="13"/>
    </row>
    <row r="309" spans="2:10" ht="15" customHeight="1">
      <c r="B309" s="14"/>
      <c r="C309" s="12"/>
      <c r="D309" s="12" t="s">
        <v>195</v>
      </c>
      <c r="E309" s="12"/>
      <c r="F309" s="30"/>
      <c r="G309" s="15">
        <v>24291950</v>
      </c>
      <c r="H309" s="13"/>
      <c r="I309" s="15">
        <v>237804790</v>
      </c>
      <c r="J309" s="13"/>
    </row>
    <row r="310" spans="2:10" ht="15" customHeight="1">
      <c r="B310" s="14"/>
      <c r="C310" s="12"/>
      <c r="D310" s="12" t="s">
        <v>196</v>
      </c>
      <c r="E310" s="12"/>
      <c r="F310" s="30"/>
      <c r="G310" s="15">
        <v>2930000</v>
      </c>
      <c r="H310" s="13"/>
      <c r="I310" s="15">
        <v>2340000</v>
      </c>
      <c r="J310" s="13"/>
    </row>
    <row r="311" spans="2:10" ht="15" customHeight="1">
      <c r="B311" s="14"/>
      <c r="C311" s="12"/>
      <c r="D311" s="12" t="s">
        <v>325</v>
      </c>
      <c r="E311" s="12"/>
      <c r="F311" s="30"/>
      <c r="G311" s="15">
        <v>681300</v>
      </c>
      <c r="H311" s="13"/>
      <c r="I311" s="15">
        <v>360000</v>
      </c>
      <c r="J311" s="13"/>
    </row>
    <row r="312" spans="2:10" ht="15" customHeight="1">
      <c r="B312" s="14"/>
      <c r="C312" s="12"/>
      <c r="D312" s="12" t="s">
        <v>343</v>
      </c>
      <c r="E312" s="12"/>
      <c r="F312" s="30"/>
      <c r="G312" s="15">
        <v>135567873</v>
      </c>
      <c r="H312" s="13"/>
      <c r="I312" s="15">
        <v>72813683</v>
      </c>
      <c r="J312" s="13"/>
    </row>
    <row r="313" spans="2:10" ht="15" customHeight="1">
      <c r="B313" s="14"/>
      <c r="C313" s="12"/>
      <c r="D313" s="12" t="s">
        <v>344</v>
      </c>
      <c r="E313" s="12"/>
      <c r="F313" s="30"/>
      <c r="G313" s="15"/>
      <c r="H313" s="13"/>
      <c r="I313" s="15"/>
      <c r="J313" s="13"/>
    </row>
    <row r="314" spans="2:10" ht="15" customHeight="1">
      <c r="B314" s="14" t="s">
        <v>197</v>
      </c>
      <c r="C314" s="12"/>
      <c r="D314" s="12"/>
      <c r="E314" s="12"/>
      <c r="F314" s="30"/>
      <c r="G314" s="15"/>
      <c r="H314" s="13">
        <f>SUM(H205,H246,H259,H261,H275,H277,H292,H295,H296,H300)</f>
        <v>2733714002488</v>
      </c>
      <c r="I314" s="15" t="s">
        <v>1</v>
      </c>
      <c r="J314" s="13">
        <f>SUM(J205,J246,J259,J261,J275,J277,J292,J295,J296,J300)</f>
        <v>2296829490110</v>
      </c>
    </row>
    <row r="315" spans="2:10" ht="15" customHeight="1">
      <c r="B315" s="14" t="s">
        <v>198</v>
      </c>
      <c r="C315" s="12"/>
      <c r="D315" s="12"/>
      <c r="E315" s="12"/>
      <c r="F315" s="30"/>
      <c r="G315" s="15"/>
      <c r="H315" s="13"/>
      <c r="I315" s="15" t="s">
        <v>1</v>
      </c>
      <c r="J315" s="13" t="s">
        <v>1</v>
      </c>
    </row>
    <row r="316" spans="2:10" ht="15" customHeight="1">
      <c r="B316" s="14" t="s">
        <v>339</v>
      </c>
      <c r="C316" s="12"/>
      <c r="D316" s="12"/>
      <c r="E316" s="12"/>
      <c r="F316" s="30"/>
      <c r="G316" s="15"/>
      <c r="H316" s="13">
        <f>SUM(H317)</f>
        <v>202405950000</v>
      </c>
      <c r="I316" s="15" t="s">
        <v>1</v>
      </c>
      <c r="J316" s="13">
        <f>SUM(J317)</f>
        <v>202405950000</v>
      </c>
    </row>
    <row r="317" spans="2:10" ht="15" customHeight="1">
      <c r="B317" s="14"/>
      <c r="C317" s="12" t="s">
        <v>199</v>
      </c>
      <c r="D317" s="12"/>
      <c r="E317" s="12"/>
      <c r="F317" s="30"/>
      <c r="G317" s="15"/>
      <c r="H317" s="13">
        <v>202405950000</v>
      </c>
      <c r="I317" s="15"/>
      <c r="J317" s="13">
        <v>202405950000</v>
      </c>
    </row>
    <row r="318" spans="2:10" ht="15" customHeight="1">
      <c r="B318" s="14" t="s">
        <v>453</v>
      </c>
      <c r="C318" s="12"/>
      <c r="D318" s="12"/>
      <c r="E318" s="12"/>
      <c r="F318" s="30"/>
      <c r="G318" s="15"/>
      <c r="H318" s="13">
        <f>SUM(H319:H321)</f>
        <v>8317433789</v>
      </c>
      <c r="I318" s="15" t="s">
        <v>1</v>
      </c>
      <c r="J318" s="13">
        <f>SUM(J319:J321)</f>
        <v>8317433789</v>
      </c>
    </row>
    <row r="319" spans="2:10" ht="15" customHeight="1">
      <c r="B319" s="14"/>
      <c r="C319" s="12" t="s">
        <v>200</v>
      </c>
      <c r="D319" s="12"/>
      <c r="E319" s="12"/>
      <c r="F319" s="30"/>
      <c r="G319" s="15"/>
      <c r="H319" s="13">
        <v>8312831975</v>
      </c>
      <c r="I319" s="15" t="s">
        <v>1</v>
      </c>
      <c r="J319" s="13">
        <v>8312831975</v>
      </c>
    </row>
    <row r="320" spans="2:10" ht="15" customHeight="1">
      <c r="B320" s="14"/>
      <c r="C320" s="12" t="s">
        <v>201</v>
      </c>
      <c r="D320" s="12"/>
      <c r="E320" s="12"/>
      <c r="F320" s="30"/>
      <c r="G320" s="15"/>
      <c r="H320" s="13">
        <v>1505390</v>
      </c>
      <c r="I320" s="15" t="s">
        <v>1</v>
      </c>
      <c r="J320" s="13">
        <v>1505390</v>
      </c>
    </row>
    <row r="321" spans="1:10" ht="15" customHeight="1">
      <c r="B321" s="14"/>
      <c r="C321" s="12" t="s">
        <v>202</v>
      </c>
      <c r="D321" s="12"/>
      <c r="E321" s="12"/>
      <c r="F321" s="30"/>
      <c r="G321" s="15"/>
      <c r="H321" s="13">
        <f>G322</f>
        <v>3096424</v>
      </c>
      <c r="I321" s="15" t="s">
        <v>1</v>
      </c>
      <c r="J321" s="13">
        <f>I322</f>
        <v>3096424</v>
      </c>
    </row>
    <row r="322" spans="1:10" ht="15" customHeight="1">
      <c r="B322" s="14"/>
      <c r="C322" s="12"/>
      <c r="D322" s="12" t="s">
        <v>203</v>
      </c>
      <c r="E322" s="12"/>
      <c r="F322" s="30"/>
      <c r="G322" s="15">
        <v>3096424</v>
      </c>
      <c r="H322" s="13"/>
      <c r="I322" s="15">
        <v>3096424</v>
      </c>
      <c r="J322" s="13"/>
    </row>
    <row r="323" spans="1:10" ht="15" customHeight="1">
      <c r="B323" s="14" t="s">
        <v>454</v>
      </c>
      <c r="C323" s="12"/>
      <c r="D323" s="12"/>
      <c r="E323" s="12"/>
      <c r="F323" s="30"/>
      <c r="G323" s="15"/>
      <c r="H323" s="11">
        <f>SUM(H324,H325)</f>
        <v>-44749063500</v>
      </c>
      <c r="I323" s="15" t="s">
        <v>1</v>
      </c>
      <c r="J323" s="11">
        <f>SUM(J324,J325)</f>
        <v>-40944125180</v>
      </c>
    </row>
    <row r="324" spans="1:10" ht="15" customHeight="1">
      <c r="B324" s="14"/>
      <c r="C324" s="12" t="s">
        <v>204</v>
      </c>
      <c r="D324" s="12"/>
      <c r="E324" s="12"/>
      <c r="F324" s="30"/>
      <c r="G324" s="15"/>
      <c r="H324" s="11">
        <v>-44749063500</v>
      </c>
      <c r="I324" s="15" t="s">
        <v>1</v>
      </c>
      <c r="J324" s="11">
        <v>-40944125180</v>
      </c>
    </row>
    <row r="325" spans="1:10" ht="15" customHeight="1">
      <c r="B325" s="14"/>
      <c r="C325" s="12" t="s">
        <v>232</v>
      </c>
      <c r="D325" s="12"/>
      <c r="E325" s="12"/>
      <c r="F325" s="30"/>
      <c r="G325" s="15"/>
      <c r="H325" s="11"/>
      <c r="I325" s="15"/>
      <c r="J325" s="11"/>
    </row>
    <row r="326" spans="1:10" ht="15" customHeight="1">
      <c r="B326" s="14" t="s">
        <v>340</v>
      </c>
      <c r="C326" s="12"/>
      <c r="D326" s="12"/>
      <c r="E326" s="12"/>
      <c r="F326" s="30"/>
      <c r="G326" s="15"/>
      <c r="H326" s="11">
        <f>SUM(H327:H328)</f>
        <v>-50257921</v>
      </c>
      <c r="I326" s="15" t="s">
        <v>1</v>
      </c>
      <c r="J326" s="11">
        <f>SUM(J327:J328)</f>
        <v>-799477304</v>
      </c>
    </row>
    <row r="327" spans="1:10" ht="15" customHeight="1">
      <c r="B327" s="14"/>
      <c r="C327" s="12" t="s">
        <v>205</v>
      </c>
      <c r="D327" s="12"/>
      <c r="E327" s="12"/>
      <c r="F327" s="30"/>
      <c r="G327" s="15"/>
      <c r="H327" s="11">
        <v>-50257921</v>
      </c>
      <c r="I327" s="15" t="s">
        <v>1</v>
      </c>
      <c r="J327" s="11">
        <v>-799477304</v>
      </c>
    </row>
    <row r="328" spans="1:10" ht="15" customHeight="1">
      <c r="B328" s="14"/>
      <c r="C328" s="12" t="s">
        <v>243</v>
      </c>
      <c r="D328" s="12"/>
      <c r="E328" s="12"/>
      <c r="F328" s="30"/>
      <c r="G328" s="15"/>
      <c r="H328" s="11"/>
      <c r="I328" s="15"/>
      <c r="J328" s="11"/>
    </row>
    <row r="329" spans="1:10" ht="15" customHeight="1">
      <c r="B329" s="14" t="s">
        <v>455</v>
      </c>
      <c r="C329" s="12"/>
      <c r="D329" s="12"/>
      <c r="E329" s="12"/>
      <c r="F329" s="30"/>
      <c r="G329" s="15"/>
      <c r="H329" s="13">
        <f>SUM(H330:H334)</f>
        <v>223789823088</v>
      </c>
      <c r="I329" s="15" t="s">
        <v>1</v>
      </c>
      <c r="J329" s="13">
        <f>SUM(J330:J334)</f>
        <v>203446819369</v>
      </c>
    </row>
    <row r="330" spans="1:10" ht="15" customHeight="1">
      <c r="B330" s="14"/>
      <c r="C330" s="12" t="s">
        <v>206</v>
      </c>
      <c r="D330" s="12"/>
      <c r="E330" s="12"/>
      <c r="F330" s="30"/>
      <c r="G330" s="15"/>
      <c r="H330" s="13">
        <v>4590393807</v>
      </c>
      <c r="I330" s="15" t="s">
        <v>1</v>
      </c>
      <c r="J330" s="13">
        <v>2740316459</v>
      </c>
    </row>
    <row r="331" spans="1:10" ht="15" customHeight="1">
      <c r="B331" s="14"/>
      <c r="C331" s="12" t="s">
        <v>207</v>
      </c>
      <c r="D331" s="12"/>
      <c r="E331" s="12"/>
      <c r="F331" s="30"/>
      <c r="G331" s="10"/>
      <c r="H331" s="55">
        <v>2772705581</v>
      </c>
      <c r="I331" s="10" t="s">
        <v>1</v>
      </c>
      <c r="J331" s="55">
        <v>2036521787</v>
      </c>
    </row>
    <row r="332" spans="1:10" ht="15" customHeight="1">
      <c r="B332" s="14"/>
      <c r="C332" s="12" t="s">
        <v>208</v>
      </c>
      <c r="D332" s="12"/>
      <c r="E332" s="12"/>
      <c r="F332" s="30"/>
      <c r="G332" s="15"/>
      <c r="H332" s="13"/>
      <c r="I332" s="15" t="s">
        <v>1</v>
      </c>
      <c r="J332" s="13"/>
    </row>
    <row r="333" spans="1:10" ht="15" customHeight="1">
      <c r="B333" s="14"/>
      <c r="C333" s="12" t="s">
        <v>209</v>
      </c>
      <c r="D333" s="12"/>
      <c r="E333" s="12"/>
      <c r="F333" s="30"/>
      <c r="G333" s="15"/>
      <c r="H333" s="13"/>
      <c r="I333" s="15" t="s">
        <v>1</v>
      </c>
      <c r="J333" s="13"/>
    </row>
    <row r="334" spans="1:10" ht="15" customHeight="1">
      <c r="A334" s="40"/>
      <c r="B334" s="14"/>
      <c r="C334" s="12" t="s">
        <v>210</v>
      </c>
      <c r="D334" s="12"/>
      <c r="E334" s="12"/>
      <c r="F334" s="30"/>
      <c r="G334" s="15"/>
      <c r="H334" s="13">
        <v>216426723700</v>
      </c>
      <c r="I334" s="15"/>
      <c r="J334" s="13">
        <v>198669981123</v>
      </c>
    </row>
    <row r="335" spans="1:10" ht="15" customHeight="1">
      <c r="A335" s="38"/>
      <c r="B335" s="14"/>
      <c r="C335" s="12"/>
      <c r="D335" s="12" t="s">
        <v>211</v>
      </c>
      <c r="E335" s="12"/>
      <c r="F335" s="30"/>
      <c r="G335" s="15">
        <v>38843777199</v>
      </c>
      <c r="H335" s="13"/>
      <c r="I335" s="15">
        <v>24362146673</v>
      </c>
      <c r="J335" s="13"/>
    </row>
    <row r="336" spans="1:10" ht="15" customHeight="1">
      <c r="B336" s="14" t="s">
        <v>212</v>
      </c>
      <c r="C336" s="12"/>
      <c r="D336" s="12"/>
      <c r="E336" s="12"/>
      <c r="F336" s="30"/>
      <c r="G336" s="15"/>
      <c r="H336" s="13">
        <f>SUM(H316,H318,H323,H326,H329)</f>
        <v>389713885456</v>
      </c>
      <c r="I336" s="15" t="s">
        <v>1</v>
      </c>
      <c r="J336" s="13">
        <f>SUM(J316,J318,J323,J326,J329)</f>
        <v>372426600674</v>
      </c>
    </row>
    <row r="337" spans="2:10" ht="15" customHeight="1">
      <c r="B337" s="31" t="s">
        <v>213</v>
      </c>
      <c r="C337" s="32"/>
      <c r="D337" s="32"/>
      <c r="E337" s="32"/>
      <c r="F337" s="33"/>
      <c r="G337" s="34"/>
      <c r="H337" s="35">
        <f>H314+H336</f>
        <v>3123427887944</v>
      </c>
      <c r="I337" s="34" t="s">
        <v>1</v>
      </c>
      <c r="J337" s="35">
        <f>J314+J336</f>
        <v>2669256090784</v>
      </c>
    </row>
    <row r="338" spans="2:10" ht="15" customHeight="1">
      <c r="B338" s="41"/>
      <c r="C338" s="41"/>
      <c r="D338" s="41"/>
      <c r="E338" s="41"/>
      <c r="F338" s="41"/>
      <c r="G338" s="42">
        <f>G335-손익계산서!J133</f>
        <v>0</v>
      </c>
      <c r="H338" s="42">
        <f>H203-H314-H336</f>
        <v>0</v>
      </c>
      <c r="I338" s="42">
        <f>I335-손익계산서!L133</f>
        <v>0</v>
      </c>
      <c r="J338" s="42">
        <f>J203-J314-J336</f>
        <v>0</v>
      </c>
    </row>
    <row r="339" spans="2:10" ht="15" customHeight="1"/>
  </sheetData>
  <mergeCells count="6">
    <mergeCell ref="B4:J4"/>
    <mergeCell ref="B5:J5"/>
    <mergeCell ref="B2:J2"/>
    <mergeCell ref="B7:F7"/>
    <mergeCell ref="I7:J7"/>
    <mergeCell ref="G7:H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9 I107 I125 I134 I150 I2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2060"/>
    <pageSetUpPr fitToPage="1"/>
  </sheetPr>
  <dimension ref="A1:L137"/>
  <sheetViews>
    <sheetView showGridLines="0" tabSelected="1" topLeftCell="A103" zoomScale="115" zoomScaleNormal="115" workbookViewId="0">
      <selection activeCell="M124" sqref="M124"/>
    </sheetView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" width="3" style="2" customWidth="1"/>
    <col min="17" max="16384" width="9" style="2"/>
  </cols>
  <sheetData>
    <row r="1" spans="1:12" ht="15" customHeight="1"/>
    <row r="2" spans="1:12" ht="15" customHeight="1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 customHeight="1"/>
    <row r="4" spans="1:12" ht="15" customHeight="1">
      <c r="B4" s="59" t="s">
        <v>460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53" customFormat="1" ht="15" customHeight="1">
      <c r="B5" s="59" t="s">
        <v>468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s="37" customFormat="1" ht="15" customHeight="1">
      <c r="B6" s="37" t="s">
        <v>348</v>
      </c>
      <c r="J6" s="44"/>
      <c r="L6" s="44" t="s">
        <v>274</v>
      </c>
    </row>
    <row r="7" spans="1:12" ht="15" customHeight="1">
      <c r="A7" s="54"/>
      <c r="B7" s="66" t="s">
        <v>60</v>
      </c>
      <c r="C7" s="67"/>
      <c r="D7" s="67"/>
      <c r="E7" s="67"/>
      <c r="F7" s="67"/>
      <c r="G7" s="67"/>
      <c r="H7" s="68"/>
      <c r="I7" s="63" t="s">
        <v>466</v>
      </c>
      <c r="J7" s="64"/>
      <c r="K7" s="63" t="s">
        <v>467</v>
      </c>
      <c r="L7" s="64"/>
    </row>
    <row r="8" spans="1:12" s="7" customFormat="1" ht="15" customHeight="1">
      <c r="B8" s="16" t="s">
        <v>335</v>
      </c>
      <c r="C8" s="17"/>
      <c r="D8" s="17"/>
      <c r="E8" s="8"/>
      <c r="F8" s="8"/>
      <c r="G8" s="8"/>
      <c r="H8" s="9"/>
      <c r="I8" s="22"/>
      <c r="J8" s="23">
        <f>SUM(J9,J19,J29,J34,J39,J42,J45)</f>
        <v>655180452026</v>
      </c>
      <c r="K8" s="22"/>
      <c r="L8" s="23">
        <f>SUM(L9,L19,L29,L34,L39,L42,L45)</f>
        <v>658434663414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70333689933</v>
      </c>
      <c r="K9" s="10"/>
      <c r="L9" s="11">
        <f>SUM(K10:K18)</f>
        <v>71056609360</v>
      </c>
    </row>
    <row r="10" spans="1:12" ht="15" customHeight="1">
      <c r="B10" s="18"/>
      <c r="C10" s="19"/>
      <c r="D10" s="19" t="s">
        <v>240</v>
      </c>
      <c r="E10" s="3"/>
      <c r="F10" s="3"/>
      <c r="G10" s="3"/>
      <c r="H10" s="4"/>
      <c r="I10" s="10">
        <v>45129157309</v>
      </c>
      <c r="J10" s="11"/>
      <c r="K10" s="10">
        <v>47579642360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13208203812</v>
      </c>
      <c r="J11" s="11"/>
      <c r="K11" s="10">
        <v>14162512262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183000000</v>
      </c>
      <c r="J12" s="11"/>
      <c r="K12" s="10">
        <v>55000000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1841201340</v>
      </c>
      <c r="J13" s="11"/>
      <c r="K13" s="10">
        <v>2178081216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569699192</v>
      </c>
      <c r="J14" s="11"/>
      <c r="K14" s="10">
        <v>628396364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7572805269</v>
      </c>
      <c r="J15" s="11"/>
      <c r="K15" s="10">
        <v>4418482719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>
        <v>0</v>
      </c>
      <c r="J16" s="11"/>
      <c r="K16" s="10"/>
      <c r="L16" s="11" t="s">
        <v>1</v>
      </c>
    </row>
    <row r="17" spans="1:12" ht="15" customHeight="1">
      <c r="B17" s="18"/>
      <c r="C17" s="19"/>
      <c r="D17" s="19" t="s">
        <v>272</v>
      </c>
      <c r="E17" s="3"/>
      <c r="F17" s="3"/>
      <c r="G17" s="3"/>
      <c r="H17" s="4"/>
      <c r="I17" s="10">
        <v>0</v>
      </c>
      <c r="J17" s="11"/>
      <c r="K17" s="10">
        <v>5500000</v>
      </c>
      <c r="L17" s="11" t="s">
        <v>1</v>
      </c>
    </row>
    <row r="18" spans="1:12" ht="15" customHeight="1">
      <c r="B18" s="18"/>
      <c r="C18" s="19"/>
      <c r="D18" s="19" t="s">
        <v>271</v>
      </c>
      <c r="E18" s="3"/>
      <c r="F18" s="3"/>
      <c r="G18" s="3"/>
      <c r="H18" s="4"/>
      <c r="I18" s="10">
        <v>1829623011</v>
      </c>
      <c r="J18" s="11"/>
      <c r="K18" s="10">
        <v>2028994439</v>
      </c>
      <c r="L18" s="11"/>
    </row>
    <row r="19" spans="1:12" ht="15" customHeight="1">
      <c r="B19" s="18"/>
      <c r="C19" s="19" t="s">
        <v>266</v>
      </c>
      <c r="D19" s="19"/>
      <c r="E19" s="3"/>
      <c r="F19" s="3"/>
      <c r="G19" s="3"/>
      <c r="H19" s="4"/>
      <c r="I19" s="10"/>
      <c r="J19" s="11">
        <f>SUM(I20:I28)</f>
        <v>182838058213</v>
      </c>
      <c r="K19" s="10"/>
      <c r="L19" s="11">
        <f>SUM(K20:K28)</f>
        <v>117735925716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118124020526</v>
      </c>
      <c r="J20" s="11"/>
      <c r="K20" s="10">
        <v>98793525294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11315657051</v>
      </c>
      <c r="J21" s="11"/>
      <c r="K21" s="10">
        <v>3389741178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2334340830</v>
      </c>
      <c r="J22" s="11"/>
      <c r="K22" s="10">
        <v>2146266608</v>
      </c>
      <c r="L22" s="11" t="s">
        <v>1</v>
      </c>
    </row>
    <row r="23" spans="1:12" ht="15" customHeight="1">
      <c r="B23" s="18"/>
      <c r="C23" s="19"/>
      <c r="D23" s="19" t="s">
        <v>355</v>
      </c>
      <c r="E23" s="3"/>
      <c r="F23" s="3"/>
      <c r="G23" s="3"/>
      <c r="H23" s="4"/>
      <c r="I23" s="10">
        <v>2775384487</v>
      </c>
      <c r="J23" s="11"/>
      <c r="K23" s="10">
        <v>1012392544</v>
      </c>
      <c r="L23" s="11"/>
    </row>
    <row r="24" spans="1:12" ht="15" customHeight="1">
      <c r="B24" s="18"/>
      <c r="C24" s="19"/>
      <c r="D24" s="19" t="s">
        <v>356</v>
      </c>
      <c r="E24" s="3"/>
      <c r="F24" s="3"/>
      <c r="G24" s="3"/>
      <c r="H24" s="4"/>
      <c r="I24" s="10">
        <v>1577409204</v>
      </c>
      <c r="J24" s="11"/>
      <c r="K24" s="10">
        <v>127198663</v>
      </c>
      <c r="L24" s="11"/>
    </row>
    <row r="25" spans="1:12" ht="15" customHeight="1">
      <c r="B25" s="18"/>
      <c r="C25" s="19"/>
      <c r="D25" s="19" t="s">
        <v>363</v>
      </c>
      <c r="E25" s="3"/>
      <c r="F25" s="3"/>
      <c r="G25" s="3"/>
      <c r="H25" s="4"/>
      <c r="I25" s="10">
        <v>41097556899</v>
      </c>
      <c r="J25" s="11"/>
      <c r="K25" s="10">
        <v>6932146250</v>
      </c>
      <c r="L25" s="11"/>
    </row>
    <row r="26" spans="1:12" ht="15" customHeight="1">
      <c r="B26" s="18"/>
      <c r="C26" s="19"/>
      <c r="D26" s="19" t="s">
        <v>364</v>
      </c>
      <c r="E26" s="3"/>
      <c r="F26" s="3"/>
      <c r="G26" s="3"/>
      <c r="H26" s="4"/>
      <c r="I26" s="10">
        <v>0</v>
      </c>
      <c r="J26" s="11"/>
      <c r="K26" s="10"/>
      <c r="L26" s="11" t="s">
        <v>1</v>
      </c>
    </row>
    <row r="27" spans="1:12" ht="15" customHeight="1">
      <c r="B27" s="18"/>
      <c r="C27" s="19"/>
      <c r="D27" s="19" t="s">
        <v>372</v>
      </c>
      <c r="E27" s="3"/>
      <c r="F27" s="3"/>
      <c r="G27" s="3"/>
      <c r="H27" s="4"/>
      <c r="I27" s="10">
        <v>345916500</v>
      </c>
      <c r="J27" s="11"/>
      <c r="K27" s="10">
        <v>35797900</v>
      </c>
      <c r="L27" s="11"/>
    </row>
    <row r="28" spans="1:12" ht="15" customHeight="1">
      <c r="B28" s="18"/>
      <c r="C28" s="19"/>
      <c r="D28" s="19" t="s">
        <v>365</v>
      </c>
      <c r="E28" s="3"/>
      <c r="F28" s="3"/>
      <c r="G28" s="3"/>
      <c r="H28" s="4"/>
      <c r="I28" s="10">
        <v>5267772716</v>
      </c>
      <c r="J28" s="11"/>
      <c r="K28" s="10">
        <v>5298857279</v>
      </c>
      <c r="L28" s="11"/>
    </row>
    <row r="29" spans="1:12" ht="15" customHeight="1">
      <c r="B29" s="18"/>
      <c r="C29" s="19" t="s">
        <v>268</v>
      </c>
      <c r="D29" s="19"/>
      <c r="E29" s="3"/>
      <c r="F29" s="3"/>
      <c r="G29" s="3"/>
      <c r="H29" s="4"/>
      <c r="I29" s="10"/>
      <c r="J29" s="11">
        <f>SUM(I30:I33)</f>
        <v>327400205840</v>
      </c>
      <c r="K29" s="10"/>
      <c r="L29" s="11">
        <f>SUM(K30:K33)</f>
        <v>392529040173</v>
      </c>
    </row>
    <row r="30" spans="1:12" ht="15" customHeight="1">
      <c r="A30" s="39"/>
      <c r="B30" s="18"/>
      <c r="C30" s="19"/>
      <c r="D30" s="19" t="s">
        <v>281</v>
      </c>
      <c r="E30" s="3"/>
      <c r="F30" s="3"/>
      <c r="G30" s="3"/>
      <c r="H30" s="4"/>
      <c r="I30" s="10">
        <v>322869598718</v>
      </c>
      <c r="J30" s="11"/>
      <c r="K30" s="10">
        <v>388021399404</v>
      </c>
      <c r="L30" s="11" t="s">
        <v>1</v>
      </c>
    </row>
    <row r="31" spans="1:12" ht="15" customHeight="1">
      <c r="A31" s="39"/>
      <c r="B31" s="18"/>
      <c r="C31" s="19"/>
      <c r="D31" s="19" t="s">
        <v>282</v>
      </c>
      <c r="E31" s="3"/>
      <c r="F31" s="3"/>
      <c r="G31" s="3"/>
      <c r="H31" s="4"/>
      <c r="I31" s="10">
        <v>2131897613</v>
      </c>
      <c r="J31" s="11"/>
      <c r="K31" s="10">
        <v>4462492472</v>
      </c>
      <c r="L31" s="11"/>
    </row>
    <row r="32" spans="1:12" ht="15" customHeight="1">
      <c r="A32" s="39"/>
      <c r="B32" s="18"/>
      <c r="C32" s="19"/>
      <c r="D32" s="19" t="s">
        <v>283</v>
      </c>
      <c r="E32" s="3"/>
      <c r="F32" s="3"/>
      <c r="G32" s="3"/>
      <c r="H32" s="4"/>
      <c r="I32" s="10">
        <v>1132440020</v>
      </c>
      <c r="J32" s="11"/>
      <c r="K32" s="10">
        <v>10678</v>
      </c>
      <c r="L32" s="11" t="s">
        <v>1</v>
      </c>
    </row>
    <row r="33" spans="1:12" ht="15" customHeight="1">
      <c r="A33" s="39"/>
      <c r="B33" s="18"/>
      <c r="C33" s="19"/>
      <c r="D33" s="19" t="s">
        <v>284</v>
      </c>
      <c r="E33" s="3"/>
      <c r="F33" s="3"/>
      <c r="G33" s="3"/>
      <c r="H33" s="4"/>
      <c r="I33" s="10">
        <v>1266269489</v>
      </c>
      <c r="J33" s="11"/>
      <c r="K33" s="10">
        <v>45137619</v>
      </c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60484666197</v>
      </c>
      <c r="K34" s="10"/>
      <c r="L34" s="11">
        <f>SUM(K35:K38)</f>
        <v>64446343171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2181982284</v>
      </c>
      <c r="J35" s="11"/>
      <c r="K35" s="10">
        <v>2460224360</v>
      </c>
      <c r="L35" s="11" t="s">
        <v>1</v>
      </c>
    </row>
    <row r="36" spans="1:12" ht="15" customHeight="1">
      <c r="B36" s="18"/>
      <c r="C36" s="19"/>
      <c r="D36" s="19" t="s">
        <v>304</v>
      </c>
      <c r="E36" s="3"/>
      <c r="F36" s="3"/>
      <c r="G36" s="3"/>
      <c r="H36" s="4"/>
      <c r="I36" s="10">
        <v>26810851224</v>
      </c>
      <c r="J36" s="11"/>
      <c r="K36" s="10">
        <v>30451612189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30845242086</v>
      </c>
      <c r="J37" s="11"/>
      <c r="K37" s="10">
        <v>29331041334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646590603</v>
      </c>
      <c r="J38" s="11"/>
      <c r="K38" s="10">
        <v>2203465288</v>
      </c>
      <c r="L38" s="11" t="s">
        <v>1</v>
      </c>
    </row>
    <row r="39" spans="1:12" ht="15" customHeight="1">
      <c r="B39" s="18"/>
      <c r="C39" s="19" t="s">
        <v>250</v>
      </c>
      <c r="D39" s="19"/>
      <c r="E39" s="3"/>
      <c r="F39" s="3"/>
      <c r="G39" s="3"/>
      <c r="H39" s="4"/>
      <c r="I39" s="10"/>
      <c r="J39" s="11"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273</v>
      </c>
      <c r="E40" s="3"/>
      <c r="F40" s="3"/>
      <c r="G40" s="3"/>
      <c r="H40" s="4"/>
      <c r="I40" s="10"/>
      <c r="J40" s="11"/>
      <c r="K40" s="10"/>
      <c r="L40" s="11" t="s">
        <v>1</v>
      </c>
    </row>
    <row r="41" spans="1:12" ht="15" customHeight="1">
      <c r="B41" s="18"/>
      <c r="C41" s="19"/>
      <c r="D41" s="19" t="s">
        <v>306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249</v>
      </c>
      <c r="D42" s="19"/>
      <c r="E42" s="3"/>
      <c r="F42" s="3"/>
      <c r="G42" s="3"/>
      <c r="H42" s="4"/>
      <c r="I42" s="10"/>
      <c r="J42" s="11">
        <f>SUM(I43:I44)</f>
        <v>12387320935</v>
      </c>
      <c r="K42" s="10"/>
      <c r="L42" s="11">
        <f>SUM(K43:K44)</f>
        <v>7249148637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2540997925</v>
      </c>
      <c r="J43" s="11"/>
      <c r="K43" s="10">
        <v>3313623669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9846323010</v>
      </c>
      <c r="J44" s="11"/>
      <c r="K44" s="10">
        <v>3935524968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1736510908</v>
      </c>
      <c r="K45" s="10"/>
      <c r="L45" s="11">
        <f>SUM(K46:K50)</f>
        <v>5417596357</v>
      </c>
    </row>
    <row r="46" spans="1:12" ht="15" customHeight="1">
      <c r="B46" s="20"/>
      <c r="C46" s="21"/>
      <c r="D46" s="21" t="s">
        <v>307</v>
      </c>
      <c r="E46" s="3"/>
      <c r="F46" s="3"/>
      <c r="G46" s="3"/>
      <c r="H46" s="4"/>
      <c r="I46" s="10">
        <v>956776153</v>
      </c>
      <c r="J46" s="11"/>
      <c r="K46" s="10">
        <v>1180615560</v>
      </c>
      <c r="L46" s="11" t="s">
        <v>1</v>
      </c>
    </row>
    <row r="47" spans="1:12" ht="15" customHeight="1">
      <c r="B47" s="20"/>
      <c r="C47" s="21"/>
      <c r="D47" s="21" t="s">
        <v>360</v>
      </c>
      <c r="E47" s="3"/>
      <c r="F47" s="3"/>
      <c r="G47" s="3"/>
      <c r="H47" s="4"/>
      <c r="I47" s="10">
        <v>584390955</v>
      </c>
      <c r="J47" s="11"/>
      <c r="K47" s="10">
        <v>3974763193</v>
      </c>
      <c r="L47" s="11"/>
    </row>
    <row r="48" spans="1:12" ht="15" customHeight="1">
      <c r="B48" s="20"/>
      <c r="C48" s="21"/>
      <c r="D48" s="21" t="s">
        <v>357</v>
      </c>
      <c r="E48" s="3"/>
      <c r="F48" s="3"/>
      <c r="G48" s="3"/>
      <c r="H48" s="4"/>
      <c r="I48" s="10">
        <v>142943800</v>
      </c>
      <c r="J48" s="11"/>
      <c r="K48" s="10">
        <v>153350324</v>
      </c>
      <c r="L48" s="11"/>
    </row>
    <row r="49" spans="2:12" ht="15" customHeight="1">
      <c r="B49" s="20"/>
      <c r="C49" s="21"/>
      <c r="D49" s="21" t="s">
        <v>358</v>
      </c>
      <c r="E49" s="3"/>
      <c r="F49" s="3"/>
      <c r="G49" s="3"/>
      <c r="H49" s="4"/>
      <c r="I49" s="10">
        <v>0</v>
      </c>
      <c r="J49" s="11"/>
      <c r="K49" s="10">
        <v>108867280</v>
      </c>
      <c r="L49" s="11" t="s">
        <v>1</v>
      </c>
    </row>
    <row r="50" spans="2:12" ht="15" customHeight="1">
      <c r="B50" s="20"/>
      <c r="C50" s="21"/>
      <c r="D50" s="21" t="s">
        <v>359</v>
      </c>
      <c r="E50" s="3"/>
      <c r="F50" s="3"/>
      <c r="G50" s="3"/>
      <c r="H50" s="4"/>
      <c r="I50" s="10">
        <v>52400000</v>
      </c>
      <c r="J50" s="11"/>
      <c r="K50" s="10"/>
      <c r="L50" s="11"/>
    </row>
    <row r="51" spans="2:12" ht="15" customHeight="1">
      <c r="B51" s="20" t="s">
        <v>330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604060539128</v>
      </c>
      <c r="K51" s="10"/>
      <c r="L51" s="11">
        <f>SUM(L52,L59,L69,L74,L78,L81,L84,L108)</f>
        <v>626248352352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23069011104</v>
      </c>
      <c r="K52" s="10"/>
      <c r="L52" s="11">
        <f>SUM(K53:K58)</f>
        <v>24666697271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17842859837</v>
      </c>
      <c r="J53" s="11"/>
      <c r="K53" s="10">
        <v>19423582427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284091909</v>
      </c>
      <c r="J54" s="11"/>
      <c r="K54" s="10">
        <v>149975627</v>
      </c>
      <c r="L54" s="11" t="s">
        <v>1</v>
      </c>
    </row>
    <row r="55" spans="2:12" ht="15" customHeight="1">
      <c r="B55" s="20"/>
      <c r="C55" s="21"/>
      <c r="D55" s="21" t="s">
        <v>244</v>
      </c>
      <c r="E55" s="3"/>
      <c r="F55" s="3"/>
      <c r="G55" s="3"/>
      <c r="H55" s="4"/>
      <c r="I55" s="10">
        <v>0</v>
      </c>
      <c r="J55" s="11"/>
      <c r="K55" s="10"/>
      <c r="L55" s="11"/>
    </row>
    <row r="56" spans="2:12" ht="15" customHeight="1">
      <c r="B56" s="20"/>
      <c r="C56" s="21"/>
      <c r="D56" s="21" t="s">
        <v>245</v>
      </c>
      <c r="E56" s="3"/>
      <c r="F56" s="3"/>
      <c r="G56" s="3"/>
      <c r="H56" s="4"/>
      <c r="I56" s="10">
        <v>136495614</v>
      </c>
      <c r="J56" s="11"/>
      <c r="K56" s="10">
        <v>95554729</v>
      </c>
      <c r="L56" s="11" t="s">
        <v>1</v>
      </c>
    </row>
    <row r="57" spans="2:12" ht="15" customHeight="1">
      <c r="B57" s="20"/>
      <c r="C57" s="21"/>
      <c r="D57" s="21" t="s">
        <v>326</v>
      </c>
      <c r="E57" s="3"/>
      <c r="F57" s="3"/>
      <c r="G57" s="3"/>
      <c r="H57" s="4"/>
      <c r="I57" s="10">
        <v>203122859</v>
      </c>
      <c r="J57" s="11"/>
      <c r="K57" s="10">
        <v>244165814</v>
      </c>
      <c r="L57" s="11"/>
    </row>
    <row r="58" spans="2:12" ht="15" customHeight="1">
      <c r="B58" s="20"/>
      <c r="C58" s="21"/>
      <c r="D58" s="21" t="s">
        <v>327</v>
      </c>
      <c r="E58" s="3"/>
      <c r="F58" s="3"/>
      <c r="G58" s="3"/>
      <c r="H58" s="4"/>
      <c r="I58" s="10">
        <v>4602440885</v>
      </c>
      <c r="J58" s="11"/>
      <c r="K58" s="10">
        <v>4753418674</v>
      </c>
      <c r="L58" s="11" t="s">
        <v>1</v>
      </c>
    </row>
    <row r="59" spans="2:12" ht="15" customHeight="1">
      <c r="B59" s="20"/>
      <c r="C59" s="21" t="s">
        <v>305</v>
      </c>
      <c r="D59" s="21"/>
      <c r="E59" s="3"/>
      <c r="F59" s="3"/>
      <c r="G59" s="3"/>
      <c r="H59" s="4"/>
      <c r="I59" s="10"/>
      <c r="J59" s="11">
        <f>SUM(I60:I68)</f>
        <v>116418133638</v>
      </c>
      <c r="K59" s="10"/>
      <c r="L59" s="11">
        <f>SUM(K60:K68)</f>
        <v>111407719843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78377366045</v>
      </c>
      <c r="J60" s="11"/>
      <c r="K60" s="10">
        <v>82555699708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8802096711</v>
      </c>
      <c r="J61" s="11"/>
      <c r="K61" s="10">
        <v>9943352941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286821885</v>
      </c>
      <c r="J62" s="11"/>
      <c r="K62" s="10">
        <v>259704927</v>
      </c>
      <c r="L62" s="11" t="s">
        <v>1</v>
      </c>
    </row>
    <row r="63" spans="2:12" ht="15" customHeight="1">
      <c r="B63" s="20"/>
      <c r="C63" s="21"/>
      <c r="D63" s="21" t="s">
        <v>361</v>
      </c>
      <c r="E63" s="3"/>
      <c r="F63" s="3"/>
      <c r="G63" s="3"/>
      <c r="H63" s="4"/>
      <c r="I63" s="10">
        <v>21672496781</v>
      </c>
      <c r="J63" s="11"/>
      <c r="K63" s="10">
        <v>16872063224</v>
      </c>
      <c r="L63" s="11"/>
    </row>
    <row r="64" spans="2:12" ht="15" customHeight="1">
      <c r="B64" s="20"/>
      <c r="C64" s="21"/>
      <c r="D64" s="21" t="s">
        <v>362</v>
      </c>
      <c r="E64" s="3"/>
      <c r="F64" s="3"/>
      <c r="G64" s="3"/>
      <c r="H64" s="4"/>
      <c r="I64" s="10">
        <v>669545665</v>
      </c>
      <c r="J64" s="11"/>
      <c r="K64" s="10">
        <v>520348601</v>
      </c>
      <c r="L64" s="11"/>
    </row>
    <row r="65" spans="1:12" ht="15" customHeight="1">
      <c r="B65" s="20"/>
      <c r="C65" s="21"/>
      <c r="D65" s="21" t="s">
        <v>366</v>
      </c>
      <c r="E65" s="3"/>
      <c r="F65" s="3"/>
      <c r="G65" s="3"/>
      <c r="H65" s="4"/>
      <c r="I65" s="10">
        <v>4307364494</v>
      </c>
      <c r="J65" s="11"/>
      <c r="K65" s="10">
        <v>1255711042</v>
      </c>
      <c r="L65" s="11"/>
    </row>
    <row r="66" spans="1:12" ht="15" customHeight="1">
      <c r="B66" s="20"/>
      <c r="C66" s="21"/>
      <c r="D66" s="21" t="s">
        <v>367</v>
      </c>
      <c r="E66" s="3"/>
      <c r="F66" s="3"/>
      <c r="G66" s="3"/>
      <c r="H66" s="4"/>
      <c r="I66" s="10">
        <v>0</v>
      </c>
      <c r="J66" s="11"/>
      <c r="K66" s="10"/>
      <c r="L66" s="11" t="s">
        <v>1</v>
      </c>
    </row>
    <row r="67" spans="1:12" ht="15" customHeight="1">
      <c r="B67" s="20"/>
      <c r="C67" s="21"/>
      <c r="D67" s="21" t="s">
        <v>368</v>
      </c>
      <c r="E67" s="3"/>
      <c r="F67" s="3"/>
      <c r="G67" s="3"/>
      <c r="H67" s="4"/>
      <c r="I67" s="10">
        <v>4277265</v>
      </c>
      <c r="J67" s="11"/>
      <c r="K67" s="10">
        <v>839400</v>
      </c>
      <c r="L67" s="11" t="s">
        <v>1</v>
      </c>
    </row>
    <row r="68" spans="1:12" ht="15" customHeight="1">
      <c r="B68" s="20"/>
      <c r="C68" s="21"/>
      <c r="D68" s="21" t="s">
        <v>369</v>
      </c>
      <c r="E68" s="3"/>
      <c r="F68" s="3"/>
      <c r="G68" s="3"/>
      <c r="H68" s="4"/>
      <c r="I68" s="10">
        <v>2298164792</v>
      </c>
      <c r="J68" s="11"/>
      <c r="K68" s="10"/>
      <c r="L68" s="11"/>
    </row>
    <row r="69" spans="1:12" ht="15" customHeight="1">
      <c r="B69" s="20"/>
      <c r="C69" s="21" t="s">
        <v>267</v>
      </c>
      <c r="D69" s="21"/>
      <c r="E69" s="3"/>
      <c r="F69" s="3"/>
      <c r="G69" s="3"/>
      <c r="H69" s="4"/>
      <c r="I69" s="10"/>
      <c r="J69" s="11">
        <f>SUM(I70:I73)</f>
        <v>333138547791</v>
      </c>
      <c r="K69" s="10"/>
      <c r="L69" s="11">
        <f>SUM(K70:K73)</f>
        <v>362143118573</v>
      </c>
    </row>
    <row r="70" spans="1:12" ht="15" customHeight="1">
      <c r="A70" s="39"/>
      <c r="B70" s="20"/>
      <c r="C70" s="21"/>
      <c r="D70" s="21" t="s">
        <v>285</v>
      </c>
      <c r="E70" s="3"/>
      <c r="F70" s="3"/>
      <c r="G70" s="3"/>
      <c r="H70" s="4"/>
      <c r="I70" s="10">
        <v>327078310571</v>
      </c>
      <c r="J70" s="11"/>
      <c r="K70" s="10">
        <v>357746855954</v>
      </c>
      <c r="L70" s="11" t="s">
        <v>1</v>
      </c>
    </row>
    <row r="71" spans="1:12" ht="15" customHeight="1">
      <c r="A71" s="39"/>
      <c r="B71" s="20"/>
      <c r="C71" s="21"/>
      <c r="D71" s="21" t="s">
        <v>286</v>
      </c>
      <c r="E71" s="3"/>
      <c r="F71" s="3"/>
      <c r="G71" s="3"/>
      <c r="H71" s="4"/>
      <c r="I71" s="10">
        <v>4624614869</v>
      </c>
      <c r="J71" s="11"/>
      <c r="K71" s="10">
        <v>3763202876</v>
      </c>
      <c r="L71" s="11"/>
    </row>
    <row r="72" spans="1:12" ht="15" customHeight="1">
      <c r="A72" s="39"/>
      <c r="B72" s="20"/>
      <c r="C72" s="21"/>
      <c r="D72" s="21" t="s">
        <v>287</v>
      </c>
      <c r="E72" s="3"/>
      <c r="F72" s="3"/>
      <c r="G72" s="3"/>
      <c r="H72" s="4"/>
      <c r="I72" s="10">
        <v>1370169187</v>
      </c>
      <c r="J72" s="11"/>
      <c r="K72" s="10">
        <v>101394</v>
      </c>
      <c r="L72" s="11" t="s">
        <v>1</v>
      </c>
    </row>
    <row r="73" spans="1:12" ht="15" customHeight="1">
      <c r="A73" s="39"/>
      <c r="B73" s="20"/>
      <c r="C73" s="21"/>
      <c r="D73" s="21" t="s">
        <v>288</v>
      </c>
      <c r="E73" s="3"/>
      <c r="F73" s="3"/>
      <c r="G73" s="3"/>
      <c r="H73" s="4"/>
      <c r="I73" s="10">
        <v>65453164</v>
      </c>
      <c r="J73" s="11"/>
      <c r="K73" s="10">
        <v>632958349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24834923109</v>
      </c>
      <c r="K74" s="10"/>
      <c r="L74" s="11">
        <f>SUM(K75:K77)</f>
        <v>28485642188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3069515232</v>
      </c>
      <c r="J75" s="11"/>
      <c r="K75" s="10">
        <v>3102776224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21709588368</v>
      </c>
      <c r="J76" s="11"/>
      <c r="K76" s="10">
        <v>25333229123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55819509</v>
      </c>
      <c r="J77" s="11"/>
      <c r="K77" s="10">
        <v>49636841</v>
      </c>
      <c r="L77" s="11" t="s">
        <v>1</v>
      </c>
    </row>
    <row r="78" spans="1:12" ht="15" customHeight="1">
      <c r="B78" s="20"/>
      <c r="C78" s="21" t="s">
        <v>269</v>
      </c>
      <c r="D78" s="21"/>
      <c r="E78" s="3"/>
      <c r="F78" s="3"/>
      <c r="G78" s="3"/>
      <c r="H78" s="4"/>
      <c r="I78" s="10"/>
      <c r="J78" s="11">
        <f>SUM(I79:I80)</f>
        <v>0</v>
      </c>
      <c r="K78" s="10"/>
      <c r="L78" s="11">
        <f>SUM(K79:K80)</f>
        <v>2535735566</v>
      </c>
    </row>
    <row r="79" spans="1:12" ht="15" customHeight="1">
      <c r="B79" s="20"/>
      <c r="C79" s="21"/>
      <c r="D79" s="21" t="s">
        <v>298</v>
      </c>
      <c r="E79" s="3"/>
      <c r="F79" s="3"/>
      <c r="G79" s="3"/>
      <c r="H79" s="4"/>
      <c r="I79" s="10"/>
      <c r="J79" s="11"/>
      <c r="K79" s="10"/>
      <c r="L79" s="11" t="s">
        <v>1</v>
      </c>
    </row>
    <row r="80" spans="1:12" ht="15" customHeight="1">
      <c r="B80" s="20"/>
      <c r="C80" s="21"/>
      <c r="D80" s="21" t="s">
        <v>251</v>
      </c>
      <c r="E80" s="3"/>
      <c r="F80" s="3"/>
      <c r="G80" s="3"/>
      <c r="H80" s="4"/>
      <c r="I80" s="10">
        <v>0</v>
      </c>
      <c r="J80" s="11"/>
      <c r="K80" s="10">
        <v>2535735566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11839497179</v>
      </c>
      <c r="K81" s="10"/>
      <c r="L81" s="11">
        <f>SUM(K82:K83)</f>
        <v>7091312143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1227598788</v>
      </c>
      <c r="J82" s="11"/>
      <c r="K82" s="10">
        <v>3239702166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10611898391</v>
      </c>
      <c r="J83" s="11"/>
      <c r="K83" s="10">
        <v>3851609977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91771995409</v>
      </c>
      <c r="K84" s="10"/>
      <c r="L84" s="11">
        <f>SUM(K85:K107)</f>
        <v>89170576057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40386007022</v>
      </c>
      <c r="J85" s="11"/>
      <c r="K85" s="10">
        <v>35273664744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2483230810</v>
      </c>
      <c r="J86" s="11"/>
      <c r="K86" s="10">
        <v>2507936290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11864869058</v>
      </c>
      <c r="J87" s="11"/>
      <c r="K87" s="10">
        <v>10754272070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6640374205</v>
      </c>
      <c r="J88" s="11"/>
      <c r="K88" s="10">
        <v>7337920673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4687610319</v>
      </c>
      <c r="J89" s="11"/>
      <c r="K89" s="10">
        <v>4858410284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5256090525</v>
      </c>
      <c r="J90" s="11"/>
      <c r="K90" s="10">
        <v>5769046003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2263455486</v>
      </c>
      <c r="J91" s="11"/>
      <c r="K91" s="10">
        <v>2451240574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1499209015</v>
      </c>
      <c r="J92" s="11"/>
      <c r="K92" s="10">
        <v>946311876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2020248161</v>
      </c>
      <c r="J93" s="11"/>
      <c r="K93" s="10">
        <v>2732343780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165544416</v>
      </c>
      <c r="J94" s="11"/>
      <c r="K94" s="10">
        <v>165428505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103442594</v>
      </c>
      <c r="J95" s="11"/>
      <c r="K95" s="10">
        <v>64885019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4126141437</v>
      </c>
      <c r="J96" s="11"/>
      <c r="K96" s="10">
        <v>5982962599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7573345671</v>
      </c>
      <c r="J97" s="11"/>
      <c r="K97" s="10">
        <v>7027772801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446800000</v>
      </c>
      <c r="J98" s="11"/>
      <c r="K98" s="10">
        <v>552380100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57662332</v>
      </c>
      <c r="J99" s="11"/>
      <c r="K99" s="10">
        <v>177955136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640000</v>
      </c>
      <c r="J100" s="11"/>
      <c r="K100" s="10">
        <v>429000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527584562</v>
      </c>
      <c r="J101" s="11"/>
      <c r="K101" s="10">
        <v>400539484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220137295</v>
      </c>
      <c r="J102" s="11"/>
      <c r="K102" s="10">
        <v>309307015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156440616</v>
      </c>
      <c r="J103" s="11"/>
      <c r="K103" s="10">
        <v>153570876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52010695</v>
      </c>
      <c r="J104" s="11"/>
      <c r="K104" s="10">
        <v>62257712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719212093</v>
      </c>
      <c r="J105" s="11"/>
      <c r="K105" s="10">
        <v>698441565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203537180</v>
      </c>
      <c r="J106" s="11"/>
      <c r="K106" s="10">
        <v>207650932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318401917</v>
      </c>
      <c r="J107" s="11"/>
      <c r="K107" s="10">
        <v>735849019</v>
      </c>
      <c r="L107" s="11"/>
    </row>
    <row r="108" spans="2:12" ht="15" customHeight="1">
      <c r="B108" s="20"/>
      <c r="C108" s="21" t="s">
        <v>270</v>
      </c>
      <c r="D108" s="21"/>
      <c r="E108" s="3"/>
      <c r="F108" s="3"/>
      <c r="G108" s="3"/>
      <c r="H108" s="4"/>
      <c r="I108" s="10"/>
      <c r="J108" s="11">
        <f>SUM(I109:I110)</f>
        <v>2988430898</v>
      </c>
      <c r="K108" s="10"/>
      <c r="L108" s="11">
        <f>SUM(K109:K110)</f>
        <v>747550711</v>
      </c>
    </row>
    <row r="109" spans="2:12" ht="15" customHeight="1">
      <c r="B109" s="20"/>
      <c r="C109" s="21"/>
      <c r="D109" s="21" t="s">
        <v>246</v>
      </c>
      <c r="E109" s="3"/>
      <c r="F109" s="3"/>
      <c r="G109" s="3"/>
      <c r="H109" s="4"/>
      <c r="I109" s="10">
        <v>2988430898</v>
      </c>
      <c r="J109" s="11"/>
      <c r="K109" s="10">
        <v>747550711</v>
      </c>
      <c r="L109" s="11"/>
    </row>
    <row r="110" spans="2:12" ht="15" customHeight="1">
      <c r="B110" s="20"/>
      <c r="C110" s="21"/>
      <c r="D110" s="21" t="s">
        <v>289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331</v>
      </c>
      <c r="C111" s="21"/>
      <c r="D111" s="21"/>
      <c r="E111" s="3"/>
      <c r="F111" s="3"/>
      <c r="G111" s="3"/>
      <c r="H111" s="4"/>
      <c r="I111" s="10"/>
      <c r="J111" s="11">
        <f>J8-J51</f>
        <v>51119912898</v>
      </c>
      <c r="K111" s="10"/>
      <c r="L111" s="11">
        <f>L8-L51</f>
        <v>32186311062</v>
      </c>
    </row>
    <row r="112" spans="2:12" ht="15" customHeight="1">
      <c r="B112" s="20" t="s">
        <v>332</v>
      </c>
      <c r="C112" s="21"/>
      <c r="D112" s="21"/>
      <c r="E112" s="3"/>
      <c r="F112" s="3"/>
      <c r="G112" s="3"/>
      <c r="H112" s="4"/>
      <c r="I112" s="10"/>
      <c r="J112" s="11">
        <f>SUM(J113,J115,J117)</f>
        <v>168949840</v>
      </c>
      <c r="K112" s="10"/>
      <c r="L112" s="11">
        <f>SUM(L113,L115,L117)</f>
        <v>183689977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9782551</v>
      </c>
      <c r="K113" s="10"/>
      <c r="L113" s="11">
        <f>K114</f>
        <v>18123247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9782551</v>
      </c>
      <c r="J114" s="11"/>
      <c r="K114" s="10">
        <v>18123247</v>
      </c>
      <c r="L114" s="11" t="s">
        <v>1</v>
      </c>
    </row>
    <row r="115" spans="2:12" ht="15" customHeight="1">
      <c r="B115" s="20"/>
      <c r="C115" s="21" t="s">
        <v>291</v>
      </c>
      <c r="D115" s="21"/>
      <c r="E115" s="3"/>
      <c r="F115" s="3"/>
      <c r="G115" s="3"/>
      <c r="H115" s="4"/>
      <c r="I115" s="10"/>
      <c r="J115" s="11">
        <f>I116</f>
        <v>21720000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292</v>
      </c>
      <c r="E116" s="3"/>
      <c r="F116" s="3"/>
      <c r="G116" s="3"/>
      <c r="H116" s="4"/>
      <c r="I116" s="10">
        <v>21720000</v>
      </c>
      <c r="J116" s="11"/>
      <c r="K116" s="10"/>
      <c r="L116" s="11"/>
    </row>
    <row r="117" spans="2:12" ht="15" customHeight="1">
      <c r="B117" s="20"/>
      <c r="C117" s="21" t="s">
        <v>290</v>
      </c>
      <c r="D117" s="21"/>
      <c r="E117" s="3"/>
      <c r="F117" s="3"/>
      <c r="G117" s="3"/>
      <c r="H117" s="4"/>
      <c r="I117" s="10"/>
      <c r="J117" s="11">
        <f>SUM(I118:I119)</f>
        <v>137447289</v>
      </c>
      <c r="K117" s="10"/>
      <c r="L117" s="11">
        <f>SUM(K118:K119)</f>
        <v>165566730</v>
      </c>
    </row>
    <row r="118" spans="2:12" ht="15" customHeight="1">
      <c r="B118" s="20"/>
      <c r="C118" s="21"/>
      <c r="D118" s="21" t="s">
        <v>308</v>
      </c>
      <c r="E118" s="3"/>
      <c r="F118" s="3"/>
      <c r="G118" s="3"/>
      <c r="H118" s="4"/>
      <c r="I118" s="10">
        <v>0</v>
      </c>
      <c r="J118" s="11"/>
      <c r="K118" s="10">
        <v>16713</v>
      </c>
      <c r="L118" s="11"/>
    </row>
    <row r="119" spans="2:12" ht="15" customHeight="1">
      <c r="B119" s="20"/>
      <c r="C119" s="21"/>
      <c r="D119" s="21" t="s">
        <v>309</v>
      </c>
      <c r="E119" s="3"/>
      <c r="F119" s="3"/>
      <c r="G119" s="3"/>
      <c r="H119" s="4"/>
      <c r="I119" s="10">
        <v>137447289</v>
      </c>
      <c r="J119" s="11"/>
      <c r="K119" s="10">
        <v>165550017</v>
      </c>
      <c r="L119" s="11" t="s">
        <v>1</v>
      </c>
    </row>
    <row r="120" spans="2:12" ht="15" customHeight="1">
      <c r="B120" s="20" t="s">
        <v>333</v>
      </c>
      <c r="C120" s="21"/>
      <c r="D120" s="21"/>
      <c r="E120" s="3"/>
      <c r="F120" s="3"/>
      <c r="G120" s="3"/>
      <c r="H120" s="4"/>
      <c r="I120" s="10"/>
      <c r="J120" s="11">
        <f>SUM(J123,J125,J127,J121)</f>
        <v>56741772</v>
      </c>
      <c r="K120" s="10"/>
      <c r="L120" s="11">
        <f>SUM(L123,L125,L127)</f>
        <v>80390039</v>
      </c>
    </row>
    <row r="121" spans="2:12" ht="15" customHeight="1">
      <c r="B121" s="20"/>
      <c r="C121" s="21" t="s">
        <v>461</v>
      </c>
      <c r="D121" s="21"/>
      <c r="E121" s="3"/>
      <c r="F121" s="3"/>
      <c r="G121" s="3"/>
      <c r="H121" s="4"/>
      <c r="I121" s="10"/>
      <c r="J121" s="11">
        <f>SUM(I122)</f>
        <v>18101649</v>
      </c>
      <c r="K121" s="10"/>
      <c r="L121" s="11"/>
    </row>
    <row r="122" spans="2:12" ht="15" customHeight="1">
      <c r="B122" s="20"/>
      <c r="C122" s="21"/>
      <c r="D122" s="21" t="s">
        <v>462</v>
      </c>
      <c r="E122" s="3"/>
      <c r="F122" s="3"/>
      <c r="G122" s="3"/>
      <c r="H122" s="4"/>
      <c r="I122" s="10">
        <v>18101649</v>
      </c>
      <c r="J122" s="11"/>
      <c r="K122" s="10"/>
      <c r="L122" s="11"/>
    </row>
    <row r="123" spans="2:12" ht="15" customHeight="1">
      <c r="B123" s="20"/>
      <c r="C123" s="21" t="s">
        <v>463</v>
      </c>
      <c r="D123" s="21"/>
      <c r="E123" s="3"/>
      <c r="F123" s="3"/>
      <c r="G123" s="3"/>
      <c r="H123" s="4"/>
      <c r="I123" s="10"/>
      <c r="J123" s="11">
        <f>I124</f>
        <v>371000</v>
      </c>
      <c r="K123" s="10"/>
      <c r="L123" s="11">
        <f>K124</f>
        <v>850119</v>
      </c>
    </row>
    <row r="124" spans="2:12" ht="15" customHeight="1">
      <c r="B124" s="20"/>
      <c r="C124" s="21"/>
      <c r="D124" s="21" t="s">
        <v>59</v>
      </c>
      <c r="E124" s="3"/>
      <c r="F124" s="3"/>
      <c r="G124" s="3"/>
      <c r="H124" s="4"/>
      <c r="I124" s="10">
        <v>371000</v>
      </c>
      <c r="J124" s="11"/>
      <c r="K124" s="10">
        <v>850119</v>
      </c>
      <c r="L124" s="11" t="s">
        <v>1</v>
      </c>
    </row>
    <row r="125" spans="2:12" s="7" customFormat="1" ht="15" customHeight="1">
      <c r="B125" s="20"/>
      <c r="C125" s="21" t="s">
        <v>464</v>
      </c>
      <c r="D125" s="21"/>
      <c r="E125" s="3"/>
      <c r="F125" s="3"/>
      <c r="G125" s="3"/>
      <c r="H125" s="4"/>
      <c r="I125" s="10"/>
      <c r="J125" s="11">
        <f>I126</f>
        <v>0</v>
      </c>
      <c r="K125" s="10"/>
      <c r="L125" s="11">
        <f>K126</f>
        <v>46750000</v>
      </c>
    </row>
    <row r="126" spans="2:12" ht="15" customHeight="1">
      <c r="B126" s="20"/>
      <c r="C126" s="21"/>
      <c r="D126" s="21" t="s">
        <v>247</v>
      </c>
      <c r="E126" s="5"/>
      <c r="F126" s="5"/>
      <c r="G126" s="5"/>
      <c r="H126" s="6"/>
      <c r="I126" s="10">
        <v>0</v>
      </c>
      <c r="J126" s="11"/>
      <c r="K126" s="10">
        <v>46750000</v>
      </c>
      <c r="L126" s="11" t="s">
        <v>1</v>
      </c>
    </row>
    <row r="127" spans="2:12" ht="15" customHeight="1">
      <c r="B127" s="20"/>
      <c r="C127" s="21" t="s">
        <v>465</v>
      </c>
      <c r="D127" s="21"/>
      <c r="E127" s="3"/>
      <c r="F127" s="3"/>
      <c r="G127" s="3"/>
      <c r="H127" s="4"/>
      <c r="I127" s="10"/>
      <c r="J127" s="11">
        <f>SUM(I128:I130)</f>
        <v>38269123</v>
      </c>
      <c r="K127" s="10"/>
      <c r="L127" s="11">
        <f>SUM(K128:K130)</f>
        <v>32789920</v>
      </c>
    </row>
    <row r="128" spans="2:12" ht="15" customHeight="1">
      <c r="B128" s="20"/>
      <c r="C128" s="21"/>
      <c r="D128" s="21" t="s">
        <v>248</v>
      </c>
      <c r="E128" s="3"/>
      <c r="F128" s="3"/>
      <c r="G128" s="3"/>
      <c r="H128" s="4"/>
      <c r="I128" s="10">
        <v>8195371</v>
      </c>
      <c r="J128" s="11"/>
      <c r="K128" s="10">
        <v>9291719</v>
      </c>
      <c r="L128" s="11"/>
    </row>
    <row r="129" spans="2:12" ht="15" customHeight="1">
      <c r="B129" s="20"/>
      <c r="C129" s="21"/>
      <c r="D129" s="21" t="s">
        <v>299</v>
      </c>
      <c r="E129" s="3"/>
      <c r="F129" s="3"/>
      <c r="G129" s="3"/>
      <c r="H129" s="4"/>
      <c r="I129" s="10"/>
      <c r="J129" s="11"/>
      <c r="K129" s="10"/>
      <c r="L129" s="11"/>
    </row>
    <row r="130" spans="2:12" ht="15" customHeight="1">
      <c r="B130" s="20"/>
      <c r="C130" s="21"/>
      <c r="D130" s="21" t="s">
        <v>300</v>
      </c>
      <c r="E130" s="3"/>
      <c r="F130" s="3"/>
      <c r="G130" s="3"/>
      <c r="H130" s="4"/>
      <c r="I130" s="10">
        <v>30073752</v>
      </c>
      <c r="J130" s="11"/>
      <c r="K130" s="10">
        <v>23498201</v>
      </c>
      <c r="L130" s="11" t="s">
        <v>1</v>
      </c>
    </row>
    <row r="131" spans="2:12" ht="15" customHeight="1">
      <c r="B131" s="20" t="s">
        <v>336</v>
      </c>
      <c r="C131" s="21"/>
      <c r="D131" s="21"/>
      <c r="E131" s="3"/>
      <c r="F131" s="3"/>
      <c r="G131" s="3"/>
      <c r="H131" s="4"/>
      <c r="I131" s="10"/>
      <c r="J131" s="11">
        <f>J111+J112-J120</f>
        <v>51232120966</v>
      </c>
      <c r="K131" s="10"/>
      <c r="L131" s="11">
        <f>L111+L112-L120</f>
        <v>32289611000</v>
      </c>
    </row>
    <row r="132" spans="2:12" ht="15" customHeight="1">
      <c r="B132" s="20" t="s">
        <v>334</v>
      </c>
      <c r="C132" s="21"/>
      <c r="D132" s="21"/>
      <c r="E132" s="3"/>
      <c r="F132" s="3"/>
      <c r="G132" s="3"/>
      <c r="H132" s="4"/>
      <c r="I132" s="10"/>
      <c r="J132" s="11">
        <v>12388343767</v>
      </c>
      <c r="K132" s="10"/>
      <c r="L132" s="11">
        <v>7927464327</v>
      </c>
    </row>
    <row r="133" spans="2:12" ht="15" customHeight="1">
      <c r="B133" s="20" t="s">
        <v>379</v>
      </c>
      <c r="C133" s="21"/>
      <c r="D133" s="21"/>
      <c r="E133" s="3"/>
      <c r="F133" s="3"/>
      <c r="G133" s="3"/>
      <c r="H133" s="4"/>
      <c r="I133" s="10"/>
      <c r="J133" s="11">
        <f>J131-J132</f>
        <v>38843777199</v>
      </c>
      <c r="K133" s="10"/>
      <c r="L133" s="11">
        <f>L131-L132</f>
        <v>24362146673</v>
      </c>
    </row>
    <row r="134" spans="2:12" ht="15" customHeight="1">
      <c r="B134" s="20" t="s">
        <v>214</v>
      </c>
      <c r="C134" s="21"/>
      <c r="D134" s="21"/>
      <c r="E134" s="3"/>
      <c r="F134" s="3"/>
      <c r="G134" s="3"/>
      <c r="H134" s="4"/>
      <c r="I134" s="10"/>
      <c r="J134" s="11">
        <f>SUM(I135:I136)</f>
        <v>749219383.11309671</v>
      </c>
      <c r="K134" s="10"/>
      <c r="L134" s="11">
        <f>SUM(K135:K136)</f>
        <v>-89212262</v>
      </c>
    </row>
    <row r="135" spans="2:12" ht="15" customHeight="1">
      <c r="B135" s="20"/>
      <c r="C135" s="21" t="s">
        <v>321</v>
      </c>
      <c r="D135" s="21"/>
      <c r="E135" s="3"/>
      <c r="F135" s="3"/>
      <c r="G135" s="3"/>
      <c r="H135" s="4"/>
      <c r="I135" s="10">
        <v>950953705</v>
      </c>
      <c r="J135" s="11"/>
      <c r="K135" s="10">
        <v>-86564110</v>
      </c>
      <c r="L135" s="11"/>
    </row>
    <row r="136" spans="2:12" ht="15" customHeight="1">
      <c r="B136" s="20"/>
      <c r="C136" s="21" t="s">
        <v>295</v>
      </c>
      <c r="D136" s="21"/>
      <c r="E136" s="3"/>
      <c r="F136" s="3"/>
      <c r="G136" s="3"/>
      <c r="H136" s="4"/>
      <c r="I136" s="10">
        <v>-201734321.88690329</v>
      </c>
      <c r="J136" s="11"/>
      <c r="K136" s="10">
        <v>-2648152</v>
      </c>
      <c r="L136" s="11"/>
    </row>
    <row r="137" spans="2:12" ht="15" customHeight="1">
      <c r="B137" s="24" t="s">
        <v>313</v>
      </c>
      <c r="C137" s="25"/>
      <c r="D137" s="25"/>
      <c r="E137" s="26"/>
      <c r="F137" s="26"/>
      <c r="G137" s="26"/>
      <c r="H137" s="27"/>
      <c r="I137" s="28"/>
      <c r="J137" s="29">
        <f>J133+J134</f>
        <v>39592996582.113098</v>
      </c>
      <c r="K137" s="28"/>
      <c r="L137" s="29">
        <f>L133+L134</f>
        <v>24272934411</v>
      </c>
    </row>
  </sheetData>
  <mergeCells count="6">
    <mergeCell ref="B4:L4"/>
    <mergeCell ref="B2:L2"/>
    <mergeCell ref="B5:L5"/>
    <mergeCell ref="B7:H7"/>
    <mergeCell ref="K7:L7"/>
    <mergeCell ref="I7:J7"/>
  </mergeCells>
  <phoneticPr fontId="5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Windows 사용자</cp:lastModifiedBy>
  <cp:lastPrinted>2016-04-18T05:27:08Z</cp:lastPrinted>
  <dcterms:created xsi:type="dcterms:W3CDTF">2011-07-11T07:26:36Z</dcterms:created>
  <dcterms:modified xsi:type="dcterms:W3CDTF">2018-03-12T06:03:49Z</dcterms:modified>
</cp:coreProperties>
</file>