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eBEST\Downloads\"/>
    </mc:Choice>
  </mc:AlternateContent>
  <workbookProtection workbookAlgorithmName="SHA-512" workbookHashValue="6KP4buFrNPD1J47warZKWrOsrMpe++XZk7KNlJa+VP/JBeqYdlvPA7nkjuLFIfnle5R5kKArSZ4uUqke/bBfSw==" workbookSaltValue="AuW9S6PTgmpRBiZ+j+Snsw==" workbookSpinCount="100000" lockStructure="1"/>
  <bookViews>
    <workbookView xWindow="-15" yWindow="285" windowWidth="14415" windowHeight="12060" tabRatio="626"/>
  </bookViews>
  <sheets>
    <sheet name="재무상태표" sheetId="56" r:id="rId1"/>
    <sheet name="손익계산서" sheetId="5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" localSheetId="1" hidden="1">[1]재무상태변동표!#REF!</definedName>
    <definedName name="__123Graph_C" hidden="1">[1]재무상태변동표!#REF!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" localSheetId="1" hidden="1">[2]미수!#REF!</definedName>
    <definedName name="__123Graph_F" hidden="1">[2]미수!#REF!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137F123_" hidden="1">{#N/A,#N/A,FALSE,"BS";#N/A,#N/A,FALSE,"PL";#N/A,#N/A,FALSE,"처분";#N/A,#N/A,FALSE,"현금";#N/A,#N/A,FALSE,"매출";#N/A,#N/A,FALSE,"원가";#N/A,#N/A,FALSE,"경영"}</definedName>
    <definedName name="_143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1__123Graph_Xｸﾞﾗﾌ_2" localSheetId="1" hidden="1">#REF!</definedName>
    <definedName name="_81__123Graph_Xｸﾞﾗﾌ_2" hidden="1">#REF!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localSheetId="0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localSheetId="1" hidden="1">'[3]96전기자재수불'!#REF!</definedName>
    <definedName name="_Fill" hidden="1">'[3]96전기자재수불'!#REF!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Parse_Out" localSheetId="1" hidden="1">[4]수정시산표!#REF!</definedName>
    <definedName name="_Parse_Out" hidden="1">[4]수정시산표!#REF!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s" localSheetId="1" hidden="1">{#N/A,#N/A,FALSE,"을지 (4)";#N/A,#N/A,FALSE,"을지 (5)";#N/A,#N/A,FALSE,"을지 (6)"}</definedName>
    <definedName name="Aas" localSheetId="0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1" hidden="1">"C:\파생DESK\평가\월말평가\2001년11월\국내요약200111.mdb"</definedName>
    <definedName name="AccessDatabase" localSheetId="0" hidden="1">"C:\파생DESK\평가\월말평가\2001년11월\국내요약200111.mdb"</definedName>
    <definedName name="AccessDatabase" hidden="1">"C:\My Documents\Excel\경리일보.mdb"</definedName>
    <definedName name="adfasdf" localSheetId="1" hidden="1">[1]재무상태변동표!#REF!</definedName>
    <definedName name="adfasdf" hidden="1">[1]재무상태변동표!#REF!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localSheetId="0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1" hidden="1">{#N/A,#N/A,FALSE,"Aging Summary";#N/A,#N/A,FALSE,"Ratio Analysis";#N/A,#N/A,FALSE,"Test 120 Day Accts";#N/A,#N/A,FALSE,"Tickmarks"}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s" localSheetId="1" hidden="1">{#N/A,#N/A,FALSE,"Aging Summary";#N/A,#N/A,FALSE,"Ratio Analysis";#N/A,#N/A,FALSE,"Test 120 Day Accts";#N/A,#N/A,FALSE,"Tickmarks"}</definedName>
    <definedName name="afs" localSheetId="0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1" hidden="1">{#N/A,#N/A,FALSE,"주요여수신";#N/A,#N/A,FALSE,"수신금리";#N/A,#N/A,FALSE,"대출금리";#N/A,#N/A,FALSE,"신규대출";#N/A,#N/A,FALSE,"총액대출"}</definedName>
    <definedName name="AJE" localSheetId="0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pr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1" hidden="1">{#N/A,#N/A,FALSE,"을지 (4)";#N/A,#N/A,FALSE,"을지 (5)";#N/A,#N/A,FALSE,"을지 (6)"}</definedName>
    <definedName name="ASS" localSheetId="0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APA9798" hidden="1">{#N/A,#N/A,FALSE,"P.C.B"}</definedName>
    <definedName name="cc" hidden="1">'[5]#REF'!$A$79:$A$143</definedName>
    <definedName name="CF02기초" localSheetId="1" hidden="1">{#N/A,#N/A,TRUE,"Summary";#N/A,#N/A,TRUE,"IS";#N/A,#N/A,TRUE,"Adj";#N/A,#N/A,TRUE,"BS";#N/A,#N/A,TRUE,"CF";#N/A,#N/A,TRUE,"Debt";#N/A,#N/A,TRUE,"IRR"}</definedName>
    <definedName name="CF02기초" localSheetId="0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localSheetId="1" hidden="1">{#N/A,#N/A,FALSE,"을지 (4)";#N/A,#N/A,FALSE,"을지 (5)";#N/A,#N/A,FALSE,"을지 (6)"}</definedName>
    <definedName name="chang" localSheetId="0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localSheetId="0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localSheetId="0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localSheetId="0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ddd" hidden="1">'[5]#REF'!$C$79:$C$143</definedName>
    <definedName name="DDS" localSheetId="1" hidden="1">{#N/A,#N/A,FALSE,"을지 (4)";#N/A,#N/A,FALSE,"을지 (5)";#N/A,#N/A,FALSE,"을지 (6)"}</definedName>
    <definedName name="DDS" localSheetId="0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localSheetId="1" hidden="1">{#N/A,#N/A,FALSE,"BS";#N/A,#N/A,FALSE,"BS_2"}</definedName>
    <definedName name="dfthsaert" localSheetId="0" hidden="1">{#N/A,#N/A,FALSE,"BS";#N/A,#N/A,FALSE,"BS_2"}</definedName>
    <definedName name="dfthsaert" hidden="1">{#N/A,#N/A,FALSE,"BS";#N/A,#N/A,FALSE,"BS_2"}</definedName>
    <definedName name="DSA" localSheetId="1" hidden="1">{#N/A,#N/A,FALSE,"을지 (4)";#N/A,#N/A,FALSE,"을지 (5)";#N/A,#N/A,FALSE,"을지 (6)"}</definedName>
    <definedName name="DSA" localSheetId="0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df" localSheetId="1" hidden="1">{#N/A,#N/A,TRUE,"Summary";#N/A,#N/A,TRUE,"IS";#N/A,#N/A,TRUE,"Adj";#N/A,#N/A,TRUE,"BS";#N/A,#N/A,TRUE,"CF";#N/A,#N/A,TRUE,"Debt";#N/A,#N/A,TRUE,"IRR"}</definedName>
    <definedName name="dsdf" localSheetId="0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eee" localSheetId="1" hidden="1">{#N/A,#N/A,FALSE,"주요여수신";#N/A,#N/A,FALSE,"수신금리";#N/A,#N/A,FALSE,"대출금리";#N/A,#N/A,FALSE,"신규대출";#N/A,#N/A,FALSE,"총액대출"}</definedName>
    <definedName name="eee" localSheetId="0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V__LASTREFTIME__" hidden="1">"2006-08-09 오후 8:19:38"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localSheetId="1" hidden="1">{#N/A,#N/A,FALSE,"Aging Summary";#N/A,#N/A,FALSE,"Ratio Analysis";#N/A,#N/A,FALSE,"Test 120 Day Accts";#N/A,#N/A,FALSE,"Tickmarks"}</definedName>
    <definedName name="fas" localSheetId="0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localSheetId="0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localSheetId="1" hidden="1">{#N/A,#N/A,TRUE,"지침서";#N/A,#N/A,TRUE,"처리방법"}</definedName>
    <definedName name="FDSAFD" localSheetId="0" hidden="1">{#N/A,#N/A,TRUE,"지침서";#N/A,#N/A,TRUE,"처리방법"}</definedName>
    <definedName name="FDSAFD" hidden="1">{#N/A,#N/A,TRUE,"지침서";#N/A,#N/A,TRUE,"처리방법"}</definedName>
    <definedName name="fg" localSheetId="1" hidden="1">{#N/A,#N/A,FALSE,"Aging Summary";#N/A,#N/A,FALSE,"Ratio Analysis";#N/A,#N/A,FALSE,"Test 120 Day Accts";#N/A,#N/A,FALSE,"Tickmarks"}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jalaslaslfasllaa" localSheetId="1" hidden="1">{#N/A,#N/A,FALSE,"을지 (4)";#N/A,#N/A,FALSE,"을지 (5)";#N/A,#N/A,FALSE,"을지 (6)"}</definedName>
    <definedName name="fjalaslaslfasllaa" localSheetId="0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localSheetId="0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1" hidden="1">{#N/A,#N/A,TRUE,"지침서";#N/A,#N/A,TRUE,"처리방법"}</definedName>
    <definedName name="fsa" localSheetId="0" hidden="1">{#N/A,#N/A,TRUE,"지침서";#N/A,#N/A,TRUE,"처리방법"}</definedName>
    <definedName name="fsa" hidden="1">{#N/A,#N/A,TRUE,"지침서";#N/A,#N/A,TRUE,"처리방법"}</definedName>
    <definedName name="gf" localSheetId="1" hidden="1">{#N/A,#N/A,FALSE,"Aging Summary";#N/A,#N/A,FALSE,"Ratio Analysis";#N/A,#N/A,FALSE,"Test 120 Day Accts";#N/A,#N/A,FALSE,"Tickmarks"}</definedName>
    <definedName name="gf" localSheetId="0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hd" localSheetId="1" hidden="1">{#N/A,#N/A,FALSE,"Aging Summary";#N/A,#N/A,FALSE,"Ratio Analysis";#N/A,#N/A,FALSE,"Test 120 Day Accts";#N/A,#N/A,FALSE,"Tickmarks"}</definedName>
    <definedName name="ghd" localSheetId="0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localSheetId="1" hidden="1">{#N/A,#N/A,FALSE,"Aging Summary";#N/A,#N/A,FALSE,"Ratio Analysis";#N/A,#N/A,FALSE,"Test 120 Day Accts";#N/A,#N/A,FALSE,"Tickmarks"}</definedName>
    <definedName name="gjk" localSheetId="0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localSheetId="1" hidden="1">{#N/A,#N/A,FALSE,"Aging Summary";#N/A,#N/A,FALSE,"Ratio Analysis";#N/A,#N/A,FALSE,"Test 120 Day Accts";#N/A,#N/A,FALSE,"Tickmarks"}</definedName>
    <definedName name="gs" localSheetId="0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localSheetId="1" hidden="1">{#N/A,#N/A,TRUE,"Summary";#N/A,#N/A,TRUE,"IS";#N/A,#N/A,TRUE,"Adj";#N/A,#N/A,TRUE,"BS";#N/A,#N/A,TRUE,"CF";#N/A,#N/A,TRUE,"Debt";#N/A,#N/A,TRUE,"IRR"}</definedName>
    <definedName name="gusg" localSheetId="0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ha" localSheetId="1" hidden="1">{#N/A,#N/A,FALSE,"Aging Summary";#N/A,#N/A,FALSE,"Ratio Analysis";#N/A,#N/A,FALSE,"Test 120 Day Accts";#N/A,#N/A,FALSE,"Tickmarks"}</definedName>
    <definedName name="ha" localSheetId="0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localSheetId="0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localSheetId="1" hidden="1">{"'수정손익계산서'!$AT$97:$AY$174"}</definedName>
    <definedName name="HTML_Control" localSheetId="0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localSheetId="0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localSheetId="1" hidden="1">{#N/A,#N/A,TRUE,"Summary";#N/A,#N/A,TRUE,"IS";#N/A,#N/A,TRUE,"Adj";#N/A,#N/A,TRUE,"BS";#N/A,#N/A,TRUE,"CF";#N/A,#N/A,TRUE,"Debt";#N/A,#N/A,TRUE,"IRR"}</definedName>
    <definedName name="jhbjkhkj" localSheetId="0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localSheetId="1" hidden="1">{#N/A,#N/A,FALSE,"을지 (4)";#N/A,#N/A,FALSE,"을지 (5)";#N/A,#N/A,FALSE,"을지 (6)"}</definedName>
    <definedName name="KC" localSheetId="0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N" localSheetId="1" hidden="1">{#N/A,#N/A,FALSE,"을지 (4)";#N/A,#N/A,FALSE,"을지 (5)";#N/A,#N/A,FALSE,"을지 (6)"}</definedName>
    <definedName name="KN" localSheetId="0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localSheetId="0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" hidden="1">{#N/A,#N/A,FALSE,"주요여수신";#N/A,#N/A,FALSE,"수신금리";#N/A,#N/A,FALSE,"대출금리";#N/A,#N/A,FALSE,"신규대출";#N/A,#N/A,FALSE,"총액대출"}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localSheetId="0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1" hidden="1">{#N/A,#N/A,FALSE,"을지 (4)";#N/A,#N/A,FALSE,"을지 (5)";#N/A,#N/A,FALSE,"을지 (6)"}</definedName>
    <definedName name="LKJ" localSheetId="0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" localSheetId="1" hidden="1">{#N/A,#N/A,FALSE,"주요여수신";#N/A,#N/A,FALSE,"수신금리";#N/A,#N/A,FALSE,"대출금리";#N/A,#N/A,FALSE,"신규대출";#N/A,#N/A,FALSE,"총액대출"}</definedName>
    <definedName name="loan" localSheetId="0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ar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y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onthend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s" localSheetId="1" hidden="1">{#N/A,#N/A,FALSE,"Aging Summary";#N/A,#N/A,FALSE,"Ratio Analysis";#N/A,#N/A,FALSE,"Test 120 Day Accts";#N/A,#N/A,FALSE,"Tickmarks"}</definedName>
    <definedName name="ms" localSheetId="0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ne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hgv" localSheetId="1" hidden="1">{#N/A,#N/A,FALSE,"주요여수신";#N/A,#N/A,FALSE,"수신금리";#N/A,#N/A,FALSE,"대출금리";#N/A,#N/A,FALSE,"신규대출";#N/A,#N/A,FALSE,"총액대출"}</definedName>
    <definedName name="nhgv" localSheetId="0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s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zn" localSheetId="1" hidden="1">{#N/A,#N/A,FALSE,"Aging Summary";#N/A,#N/A,FALSE,"Ratio Analysis";#N/A,#N/A,FALSE,"Test 120 Day Accts";#N/A,#N/A,FALSE,"Tickmarks"}</definedName>
    <definedName name="nzn" localSheetId="0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u" localSheetId="1" hidden="1">{#N/A,#N/A,FALSE,"Aging Summary";#N/A,#N/A,FALSE,"Ratio Analysis";#N/A,#N/A,FALSE,"Test 120 Day Accts";#N/A,#N/A,FALSE,"Tickmarks"}</definedName>
    <definedName name="ou" localSheetId="0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localSheetId="1" hidden="1">{#N/A,#N/A,TRUE,"Summary";#N/A,#N/A,TRUE,"IS";#N/A,#N/A,TRUE,"Adj";#N/A,#N/A,TRUE,"BS";#N/A,#N/A,TRUE,"CF";#N/A,#N/A,TRUE,"Debt";#N/A,#N/A,TRUE,"IRR"}</definedName>
    <definedName name="ownership" localSheetId="0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_xlnm.Print_Titles" localSheetId="1">손익계산서!$1:$7</definedName>
    <definedName name="_xlnm.Print_Titles" localSheetId="0">재무상태표!$1:$7</definedName>
    <definedName name="QAW" localSheetId="1" hidden="1">{#N/A,#N/A,FALSE,"을지 (4)";#N/A,#N/A,FALSE,"을지 (5)";#N/A,#N/A,FALSE,"을지 (6)"}</definedName>
    <definedName name="QAW" localSheetId="0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qqqqqqq" localSheetId="1" hidden="1">{#N/A,#N/A,FALSE,"BS";#N/A,#N/A,FALSE,"BS_2"}</definedName>
    <definedName name="qqqqqqq" localSheetId="0" hidden="1">{#N/A,#N/A,FALSE,"BS";#N/A,#N/A,FALSE,"BS_2"}</definedName>
    <definedName name="qqqqqqq" hidden="1">{#N/A,#N/A,FALSE,"BS";#N/A,#N/A,FALSE,"BS_2"}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1" hidden="1">{#N/A,#N/A,FALSE,"을지 (4)";#N/A,#N/A,FALSE,"을지 (5)";#N/A,#N/A,FALSE,"을지 (6)"}</definedName>
    <definedName name="QSS" localSheetId="0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W" localSheetId="1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1" hidden="1">{#N/A,#N/A,FALSE,"단축1";#N/A,#N/A,FALSE,"단축2";#N/A,#N/A,FALSE,"단축3";#N/A,#N/A,FALSE,"장축";#N/A,#N/A,FALSE,"4WD"}</definedName>
    <definedName name="R_COVER" localSheetId="0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ed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localSheetId="0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localSheetId="1" hidden="1">{#N/A,#N/A,FALSE,"단축1";#N/A,#N/A,FALSE,"단축2";#N/A,#N/A,FALSE,"단축3";#N/A,#N/A,FALSE,"장축";#N/A,#N/A,FALSE,"4WD"}</definedName>
    <definedName name="RR.BRAKE" localSheetId="0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localSheetId="1" hidden="1">{#N/A,#N/A,FALSE,"Aging Summary";#N/A,#N/A,FALSE,"Ratio Analysis";#N/A,#N/A,FALSE,"Test 120 Day Accts";#N/A,#N/A,FALSE,"Tickmarks"}</definedName>
    <definedName name="rw" localSheetId="0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PBEXdnldView" hidden="1">"419XS9RUH8RNHPOMVFCKW98L0"</definedName>
    <definedName name="SAPBEXrevision" hidden="1">3</definedName>
    <definedName name="SAPBEXsysID" hidden="1">"KPW"</definedName>
    <definedName name="SAPBEXwbID" hidden="1">"3VFBKKIBDYXJRM5R405GOSQK8"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localSheetId="0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1" hidden="1">{#N/A,#N/A,FALSE,"Aging Summary";#N/A,#N/A,FALSE,"Ratio Analysis";#N/A,#N/A,FALSE,"Test 120 Day Accts";#N/A,#N/A,FALSE,"Tickmarks"}</definedName>
    <definedName name="sdfgd" localSheetId="0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gddh" localSheetId="1" hidden="1">{#N/A,#N/A,FALSE,"Aging Summary";#N/A,#N/A,FALSE,"Ratio Analysis";#N/A,#N/A,FALSE,"Test 120 Day Accts";#N/A,#N/A,FALSE,"Tickmarks"}</definedName>
    <definedName name="sgddh" localSheetId="0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localSheetId="1" hidden="1">{#N/A,#N/A,FALSE,"Aging Summary";#N/A,#N/A,FALSE,"Ratio Analysis";#N/A,#N/A,FALSE,"Test 120 Day Accts";#N/A,#N/A,FALSE,"Tickmarks"}</definedName>
    <definedName name="shgsd" localSheetId="0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HIN" hidden="1">{#N/A,#N/A,FALSE,"P.C.B"}</definedName>
    <definedName name="sksk" localSheetId="1" hidden="1">{#N/A,#N/A,FALSE,"주요여수신";#N/A,#N/A,FALSE,"수신금리";#N/A,#N/A,FALSE,"대출금리";#N/A,#N/A,FALSE,"신규대출";#N/A,#N/A,FALSE,"총액대출"}</definedName>
    <definedName name="sksk" localSheetId="0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OON" hidden="1">{#N/A,#N/A,FALSE,"P.C.B"}</definedName>
    <definedName name="SPA" localSheetId="1" hidden="1">{#N/A,#N/A,FALSE,"주요여수신";#N/A,#N/A,FALSE,"수신금리";#N/A,#N/A,FALSE,"대출금리";#N/A,#N/A,FALSE,"신규대출";#N/A,#N/A,FALSE,"총액대출"}</definedName>
    <definedName name="SPA" localSheetId="0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localSheetId="0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localSheetId="0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localSheetId="0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localSheetId="0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localSheetId="0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1" hidden="1">{#N/A,#N/A,FALSE,"을지 (4)";#N/A,#N/A,FALSE,"을지 (5)";#N/A,#N/A,FALSE,"을지 (6)"}</definedName>
    <definedName name="SSD" localSheetId="0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st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xtRefCopyRangeCount" localSheetId="1" hidden="1">5</definedName>
    <definedName name="TextRefCopyRangeCount" localSheetId="0" hidden="1">5</definedName>
    <definedName name="TextRefCopyRangeCount" hidden="1">22</definedName>
    <definedName name="Tina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RSION" localSheetId="1" hidden="1">{#N/A,#N/A,FALSE,"단축1";#N/A,#N/A,FALSE,"단축2";#N/A,#N/A,FALSE,"단축3";#N/A,#N/A,FALSE,"장축";#N/A,#N/A,FALSE,"4WD"}</definedName>
    <definedName name="TORSION" localSheetId="0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1" hidden="1">{#N/A,#N/A,FALSE,"주요여수신";#N/A,#N/A,FALSE,"수신금리";#N/A,#N/A,FALSE,"대출금리";#N/A,#N/A,FALSE,"신규대출";#N/A,#N/A,FALSE,"총액대출"}</definedName>
    <definedName name="tp" localSheetId="0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1" hidden="1">{#N/A,#N/A,FALSE,"을지 (4)";#N/A,#N/A,FALSE,"을지 (5)";#N/A,#N/A,FALSE,"을지 (6)"}</definedName>
    <definedName name="WE" localSheetId="0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localSheetId="1" hidden="1">{#N/A,#N/A,FALSE,"을지 (4)";#N/A,#N/A,FALSE,"을지 (5)";#N/A,#N/A,FALSE,"을지 (6)"}</definedName>
    <definedName name="WQ" localSheetId="0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1" hidden="1">{#N/A,#N/A,FALSE,"Aging Summary";#N/A,#N/A,FALSE,"Ratio Analysis";#N/A,#N/A,FALSE,"Test 120 Day Accts";#N/A,#N/A,FALSE,"Tickmarks"}</definedName>
    <definedName name="wr" localSheetId="0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LL.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localSheetId="1" hidden="1">{#N/A,#N/A,FALSE,"을지 (4)";#N/A,#N/A,FALSE,"을지 (5)";#N/A,#N/A,FALSE,"을지 (6)"}</definedName>
    <definedName name="wrn.AU._.검사성적서." localSheetId="0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localSheetId="0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hidden="1">{#N/A,#N/A,FALSE,"P.C.B"}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localSheetId="0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RANKED._.REC._.LLC.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V._.GRP._.LLC.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1" hidden="1">{#N/A,#N/A,FALSE,"BS";#N/A,#N/A,FALSE,"BS_2"}</definedName>
    <definedName name="wrn.결산공고." localSheetId="0" hidden="1">{#N/A,#N/A,FALSE,"BS";#N/A,#N/A,FALSE,"BS_2"}</definedName>
    <definedName name="wrn.결산공고." hidden="1">{#N/A,#N/A,FALSE,"BS";#N/A,#N/A,FALSE,"BS_2"}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localSheetId="0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1" hidden="1">{#N/A,#N/A,FALSE,"Sheet1";#N/A,#N/A,FALSE,"기평9607"}</definedName>
    <definedName name="wrn.보고서." localSheetId="0" hidden="1">{#N/A,#N/A,FALSE,"Sheet1";#N/A,#N/A,FALSE,"기평9607"}</definedName>
    <definedName name="wrn.보고서." hidden="1">{#N/A,#N/A,FALSE,"Sheet1";#N/A,#N/A,FALSE,"기평9607"}</definedName>
    <definedName name="wrn.비용예산처리지침서." localSheetId="1" hidden="1">{#N/A,#N/A,TRUE,"지침서";#N/A,#N/A,TRUE,"처리방법"}</definedName>
    <definedName name="wrn.비용예산처리지침서." localSheetId="0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1" hidden="1">{#N/A,#N/A,FALSE,"BS";#N/A,#N/A,FALSE,"IS";#N/A,#N/A,FALSE,"결손금처리";#N/A,#N/A,FALSE,"cashflow"}</definedName>
    <definedName name="wrn.재무제표." localSheetId="0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localSheetId="0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S" localSheetId="1" hidden="1">{#N/A,#N/A,FALSE,"을지 (4)";#N/A,#N/A,FALSE,"을지 (5)";#N/A,#N/A,FALSE,"을지 (6)"}</definedName>
    <definedName name="XDS" localSheetId="0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[6]Lead!#REF!</definedName>
    <definedName name="XREF_COLUMN_1" localSheetId="0" hidden="1">[6]Lead!#REF!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3" localSheetId="1" hidden="1">[7]가맹점매출!#REF!</definedName>
    <definedName name="XREF_COLUMN_3" hidden="1">[7]가맹점매출!#REF!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localSheetId="1" hidden="1">#REF!</definedName>
    <definedName name="XREF_COLUMN_7" hidden="1">#REF!</definedName>
    <definedName name="XREF_COLUMN_8" localSheetId="1" hidden="1">#REF!</definedName>
    <definedName name="XREF_COLUMN_8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localSheetId="1" hidden="1">2</definedName>
    <definedName name="XRefColumnsCount" localSheetId="0" hidden="1">2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" localSheetId="1" hidden="1">#REF!</definedName>
    <definedName name="XRefCopy13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localSheetId="1" hidden="1">[6]Lead!#REF!</definedName>
    <definedName name="XRefCopy15" hidden="1">[6]Lead!#REF!</definedName>
    <definedName name="XRefCopy15Row" localSheetId="1" hidden="1">#REF!</definedName>
    <definedName name="XRefCopy15Row" hidden="1">#REF!</definedName>
    <definedName name="XRefCopy16" localSheetId="1" hidden="1">[6]Lead!#REF!</definedName>
    <definedName name="XRefCopy16" hidden="1">[6]Lead!#REF!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localSheetId="1" hidden="1">#REF!</definedName>
    <definedName name="XRefCopy17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localSheetId="1" hidden="1">#REF!</definedName>
    <definedName name="XRefCopy18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localSheetId="1" hidden="1">#REF!</definedName>
    <definedName name="XRefCopy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hidden="1">'[8]분석적검토(SAP)'!$P$22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'[8]분석적검토(SAP)'!$P$24</definedName>
    <definedName name="XRefCopy29" localSheetId="0" hidden="1">'[8]분석적검토(SAP)'!$P$24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" hidden="1">'[8]분석적검토(SAP)'!$P$24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'[8]분석적검토(SAP)'!$P$26</definedName>
    <definedName name="XRefCopy31" localSheetId="0" hidden="1">'[8]분석적검토(SAP)'!$P$26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" hidden="1">'[8]분석적검토(SAP)'!$P$26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'[8]분석적검토(SAP)'!$P$26</definedName>
    <definedName name="XRefCopy33" localSheetId="0" hidden="1">'[8]분석적검토(SAP)'!$P$26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hidden="1">'[8]분석적검토(SAP)'!$P$27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'[8]분석적검토(SAP)'!$P$30</definedName>
    <definedName name="XRefCopy35" localSheetId="0" hidden="1">'[8]분석적검토(SAP)'!$P$30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hidden="1">'[8]분석적검토(SAP)'!$P$31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'[8]분석적검토(SAP)'!$P$33</definedName>
    <definedName name="XRefCopy37" localSheetId="0" hidden="1">'[8]분석적검토(SAP)'!$P$33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hidden="1">'[8]분석적검토(SAP)'!$P$34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hidden="1">'[8]분석적검토(SAP)'!$P$35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localSheetId="1" hidden="1">#REF!</definedName>
    <definedName name="XRefCopy3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" hidden="1">'[8]분석적검토(SAP)'!$P$37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hidden="1">'[8]분석적검토(SAP)'!$P$39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hidden="1">'[8]분석적검토(SAP)'!$P$40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hidden="1">'[8]분석적검토(SAP)'!$P$41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4Row" localSheetId="1" hidden="1">#REF!</definedName>
    <definedName name="XRefCopy4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localSheetId="1" hidden="1">#REF!</definedName>
    <definedName name="XRefCopy5Row" hidden="1">#REF!</definedName>
    <definedName name="XRefCopy6" localSheetId="1" hidden="1">#REF!</definedName>
    <definedName name="XRefCopy6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localSheetId="1" hidden="1">5</definedName>
    <definedName name="XRefCopyRangeCount" localSheetId="0" hidden="1">5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0" localSheetId="1" hidden="1">#REF!</definedName>
    <definedName name="XRefPaste10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localSheetId="1" hidden="1">#REF!</definedName>
    <definedName name="XRefPaste1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localSheetId="1" hidden="1">#REF!</definedName>
    <definedName name="XRefPaste17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localSheetId="1" hidden="1">#REF!</definedName>
    <definedName name="XRefPaste18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'[8]분석적검토(SAP)'!$P$23</definedName>
    <definedName name="XRefPaste30" localSheetId="0" hidden="1">'[8]분석적검토(SAP)'!$P$23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'[8]분석적검토(SAP)'!$P$25</definedName>
    <definedName name="XRefPaste31" localSheetId="0" hidden="1">'[8]분석적검토(SAP)'!$P$25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" hidden="1">'[8]분석적검토(SAP)'!$P$29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'[8]분석적검토(SAP)'!$P$28</definedName>
    <definedName name="XRefPaste33" localSheetId="0" hidden="1">'[8]분석적검토(SAP)'!$P$28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" hidden="1">'[8]분석적검토(SAP)'!$P$36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'[8]분석적검토(SAP)'!$P$38</definedName>
    <definedName name="XRefPaste35" localSheetId="0" hidden="1">'[8]분석적검토(SAP)'!$P$38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localSheetId="1" hidden="1">#REF!</definedName>
    <definedName name="XRefPaste6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6Row" localSheetId="1" hidden="1">#REF!</definedName>
    <definedName name="XRefPaste6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localSheetId="1" hidden="1">6</definedName>
    <definedName name="XRefPasteRangeCount" localSheetId="0" hidden="1">6</definedName>
    <definedName name="XRefPasteRangeCount" hidden="1">4</definedName>
    <definedName name="XS" localSheetId="1" hidden="1">{#N/A,#N/A,FALSE,"을지 (4)";#N/A,#N/A,FALSE,"을지 (5)";#N/A,#N/A,FALSE,"을지 (6)"}</definedName>
    <definedName name="XS" localSheetId="0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localSheetId="1" hidden="1">{#N/A,#N/A,FALSE,"Aging Summary";#N/A,#N/A,FALSE,"Ratio Analysis";#N/A,#N/A,FALSE,"Test 120 Day Accts";#N/A,#N/A,FALSE,"Tickmarks"}</definedName>
    <definedName name="zna" localSheetId="0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1" hidden="1">{#N/A,#N/A,FALSE,"Aging Summary";#N/A,#N/A,FALSE,"Ratio Analysis";#N/A,#N/A,FALSE,"Test 120 Day Accts";#N/A,#N/A,FALSE,"Tickmarks"}</definedName>
    <definedName name="zzzzv" localSheetId="0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ㅇ" localSheetId="1" hidden="1">{#N/A,#N/A,FALSE,"단축1";#N/A,#N/A,FALSE,"단축2";#N/A,#N/A,FALSE,"단축3";#N/A,#N/A,FALSE,"장축";#N/A,#N/A,FALSE,"4WD"}</definedName>
    <definedName name="ㄱㅇ" localSheetId="0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localSheetId="0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간접자금cost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개" localSheetId="1" hidden="1">{#N/A,#N/A,FALSE,"주요여수신";#N/A,#N/A,FALSE,"수신금리";#N/A,#N/A,FALSE,"대출금리";#N/A,#N/A,FALSE,"신규대출";#N/A,#N/A,FALSE,"총액대출"}</definedName>
    <definedName name="개" localSheetId="0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건전성분류현황" localSheetId="1" hidden="1">[1]재무상태변동표!#REF!</definedName>
    <definedName name="건전성분류현황" hidden="1">[1]재무상태변동표!#REF!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영" hidden="1">{#N/A,#N/A,FALSE,"P.C.B"}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localSheetId="0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localSheetId="0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localSheetId="0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localSheetId="0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hidden="1">{#N/A,#N/A,FALSE,"P.C.B"}</definedName>
    <definedName name="경영" hidden="1">{#N/A,#N/A,FALSE,"P.C.B"}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관리지표" hidden="1">{#N/A,#N/A,FALSE,"P.C.B"}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localSheetId="0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업어음증권" localSheetId="1" hidden="1">#REF!</definedName>
    <definedName name="기업어음증권" hidden="1">#REF!</definedName>
    <definedName name="기타미수금" localSheetId="1" hidden="1">[1]재무상태변동표!#REF!</definedName>
    <definedName name="기타미수금" hidden="1">[1]재무상태변동표!#REF!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localSheetId="0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localSheetId="1" hidden="1">{#N/A,#N/A,FALSE,"Sheet1";#N/A,#N/A,FALSE,"기평9607"}</definedName>
    <definedName name="ㄴㄴ" localSheetId="0" hidden="1">{#N/A,#N/A,FALSE,"Sheet1";#N/A,#N/A,FALSE,"기평9607"}</definedName>
    <definedName name="ㄴㄴ" hidden="1">{#N/A,#N/A,FALSE,"Sheet1";#N/A,#N/A,FALSE,"기평9607"}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localSheetId="0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ㅁㅇㄹㅁㄴ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localSheetId="0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localSheetId="0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나리" hidden="1">{#N/A,#N/A,FALSE,"P.C.B"}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localSheetId="0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localSheetId="0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localSheetId="0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localSheetId="1" hidden="1">{#N/A,#N/A,FALSE,"주요여수신";#N/A,#N/A,FALSE,"수신금리";#N/A,#N/A,FALSE,"대출금리";#N/A,#N/A,FALSE,"신규대출";#N/A,#N/A,FALSE,"총액대출"}</definedName>
    <definedName name="니" localSheetId="0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localSheetId="0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localSheetId="0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localSheetId="0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커커버" localSheetId="1" hidden="1">{#N/A,#N/A,FALSE,"단축1";#N/A,#N/A,FALSE,"단축2";#N/A,#N/A,FALSE,"단축3";#N/A,#N/A,FALSE,"장축";#N/A,#N/A,FALSE,"4WD"}</definedName>
    <definedName name="로커커버" localSheetId="0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localSheetId="0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localSheetId="1" hidden="1">{#N/A,#N/A,FALSE,"을지 (4)";#N/A,#N/A,FALSE,"을지 (5)";#N/A,#N/A,FALSE,"을지 (6)"}</definedName>
    <definedName name="ㅀ미리밀ㅎ밈림" localSheetId="0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" localSheetId="1" hidden="1">BlankMacro1</definedName>
    <definedName name="ㅁ" hidden="1">BlankMacro1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ㄹ" localSheetId="1" hidden="1">[1]재무상태변동표!#REF!</definedName>
    <definedName name="ㅁㄴㄹ" hidden="1">[1]재무상태변동표!#REF!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localSheetId="0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" hidden="1">{#N/A,#N/A,TRUE,"일정"}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localSheetId="0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localSheetId="0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localSheetId="0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1" hidden="1">{#N/A,#N/A,FALSE,"Aging Summary";#N/A,#N/A,FALSE,"Ratio Analysis";#N/A,#N/A,FALSE,"Test 120 Day Accts";#N/A,#N/A,FALSE,"Tickmarks"}</definedName>
    <definedName name="무형자산" localSheetId="0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1" hidden="1">{#N/A,#N/A,FALSE,"Aging Summary";#N/A,#N/A,FALSE,"Ratio Analysis";#N/A,#N/A,FALSE,"Test 120 Day Accts";#N/A,#N/A,FALSE,"Tickmarks"}</definedName>
    <definedName name="미수이자" localSheetId="0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1" hidden="1">{#N/A,#N/A,FALSE,"을지 (4)";#N/A,#N/A,FALSE,"을지 (5)";#N/A,#N/A,FALSE,"을지 (6)"}</definedName>
    <definedName name="민총2" localSheetId="0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" hidden="1">{#N/A,#N/A,FALSE,"P.C.B"}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localSheetId="0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1" hidden="1">{#N/A,#N/A,FALSE,"주요여수신";#N/A,#N/A,FALSE,"수신금리";#N/A,#N/A,FALSE,"대출금리";#N/A,#N/A,FALSE,"신규대출";#N/A,#N/A,FALSE,"총액대출"}</definedName>
    <definedName name="박" localSheetId="0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1" hidden="1">{#N/A,#N/A,FALSE,"BS";#N/A,#N/A,FALSE,"IS";#N/A,#N/A,FALSE,"결손금처리";#N/A,#N/A,FALSE,"cashflow"}</definedName>
    <definedName name="박남규" localSheetId="0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localSheetId="0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localSheetId="1" hidden="1">{#N/A,#N/A,FALSE,"단축1";#N/A,#N/A,FALSE,"단축2";#N/A,#N/A,FALSE,"단축3";#N/A,#N/A,FALSE,"장축";#N/A,#N/A,FALSE,"4WD"}</definedName>
    <definedName name="볼트수정" localSheetId="0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속" localSheetId="1" hidden="1">[9]수정시산표!#REF!</definedName>
    <definedName name="부속" hidden="1">[9]수정시산표!#REF!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1" hidden="1">{#N/A,#N/A,FALSE,"주요여수신";#N/A,#N/A,FALSE,"수신금리";#N/A,#N/A,FALSE,"대출금리";#N/A,#N/A,FALSE,"신규대출";#N/A,#N/A,FALSE,"총액대출"}</definedName>
    <definedName name="새" localSheetId="0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새거" localSheetId="1" hidden="1">[1]재무상태변동표!#REF!</definedName>
    <definedName name="새거" hidden="1">[1]재무상태변동표!#REF!</definedName>
    <definedName name="새이름" localSheetId="1" hidden="1">#REF!</definedName>
    <definedName name="새이름" hidden="1">#REF!</definedName>
    <definedName name="선수금최종" localSheetId="1" hidden="1">#REF!</definedName>
    <definedName name="선수금최종" hidden="1">#REF!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localSheetId="0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소프트웨어" localSheetId="1" hidden="1">[1]재무상태변동표!#REF!</definedName>
    <definedName name="소프트웨어" hidden="1">[1]재무상태변동표!#REF!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localSheetId="1" hidden="1">{#N/A,#N/A,FALSE,"단축1";#N/A,#N/A,FALSE,"단축2";#N/A,#N/A,FALSE,"단축3";#N/A,#N/A,FALSE,"장축";#N/A,#N/A,FALSE,"4WD"}</definedName>
    <definedName name="쇼바2" localSheetId="0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1" hidden="1">{#N/A,#N/A,FALSE,"BS";#N/A,#N/A,FALSE,"IS";#N/A,#N/A,FALSE,"결손금처리";#N/A,#N/A,FALSE,"cashflow"}</definedName>
    <definedName name="쇼ㅕㅑ" localSheetId="0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정CF" localSheetId="1" hidden="1">{#N/A,#N/A,TRUE,"Summary";#N/A,#N/A,TRUE,"IS";#N/A,#N/A,TRUE,"Adj";#N/A,#N/A,TRUE,"BS";#N/A,#N/A,TRUE,"CF";#N/A,#N/A,TRUE,"Debt";#N/A,#N/A,TRUE,"IRR"}</definedName>
    <definedName name="수정CF" localSheetId="0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localSheetId="0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localSheetId="0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1" hidden="1">{#N/A,#N/A,TRUE,"지침서";#N/A,#N/A,TRUE,"처리방법"}</definedName>
    <definedName name="신가전" localSheetId="0" hidden="1">{#N/A,#N/A,TRUE,"지침서";#N/A,#N/A,TRUE,"처리방법"}</definedName>
    <definedName name="신가전" hidden="1">{#N/A,#N/A,TRUE,"지침서";#N/A,#N/A,TRUE,"처리방법"}</definedName>
    <definedName name="ㅇ" localSheetId="1" hidden="1">{#N/A,#N/A,FALSE,"주요여수신";#N/A,#N/A,FALSE,"수신금리";#N/A,#N/A,FALSE,"대출금리";#N/A,#N/A,FALSE,"신규대출";#N/A,#N/A,FALSE,"총액대출"}</definedName>
    <definedName name="ㅇ" localSheetId="0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1" hidden="1">{#N/A,#N/A,FALSE,"을지 (4)";#N/A,#N/A,FALSE,"을지 (5)";#N/A,#N/A,FALSE,"을지 (6)"}</definedName>
    <definedName name="ㅇADKFJDA" localSheetId="0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localSheetId="0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1" hidden="1">{#N/A,#N/A,TRUE,"지침서";#N/A,#N/A,TRUE,"처리방법"}</definedName>
    <definedName name="ㅇㅀㅁㄿ" localSheetId="0" hidden="1">{#N/A,#N/A,TRUE,"지침서";#N/A,#N/A,TRUE,"처리방법"}</definedName>
    <definedName name="ㅇㅀㅁㄿ" hidden="1">{#N/A,#N/A,TRUE,"지침서";#N/A,#N/A,TRUE,"처리방법"}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localSheetId="0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localSheetId="0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localSheetId="0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localSheetId="0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localSheetId="1" hidden="1">{#N/A,#N/A,FALSE,"주요여수신";#N/A,#N/A,FALSE,"수신금리";#N/A,#N/A,FALSE,"대출금리";#N/A,#N/A,FALSE,"신규대출";#N/A,#N/A,FALSE,"총액대출"}</definedName>
    <definedName name="업" localSheetId="0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localSheetId="1" hidden="1">{#N/A,#N/A,FALSE,"단축1";#N/A,#N/A,FALSE,"단축2";#N/A,#N/A,FALSE,"단축3";#N/A,#N/A,FALSE,"장축";#N/A,#N/A,FALSE,"4WD"}</definedName>
    <definedName name="오" localSheetId="0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localSheetId="0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외화증권" localSheetId="1" hidden="1">'[3]96전기자재수불'!#REF!</definedName>
    <definedName name="외화증권" hidden="1">'[3]96전기자재수불'!#REF!</definedName>
    <definedName name="요약" localSheetId="1" hidden="1">{#N/A,#N/A,FALSE,"주요여수신";#N/A,#N/A,FALSE,"수신금리";#N/A,#N/A,FALSE,"대출금리";#N/A,#N/A,FALSE,"신규대출";#N/A,#N/A,FALSE,"총액대출"}</definedName>
    <definedName name="요약" localSheetId="0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용" hidden="1">{#N/A,#N/A,FALSE,"P.C.B"}</definedName>
    <definedName name="우리" hidden="1">{#N/A,#N/A,FALSE,"P.C.B"}</definedName>
    <definedName name="원" hidden="1">{#N/A,#N/A,FALSE,"P.C.B"}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localSheetId="1" hidden="1">{#N/A,#N/A,FALSE,"Aging Summary";#N/A,#N/A,FALSE,"Ratio Analysis";#N/A,#N/A,FALSE,"Test 120 Day Accts";#N/A,#N/A,FALSE,"Tickmarks"}</definedName>
    <definedName name="유가증궈1" localSheetId="0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가증권" hidden="1">{#N/A,#N/A,FALSE,"Aging Summary";#N/A,#N/A,FALSE,"Ratio Analysis";#N/A,#N/A,FALSE,"Test 120 Day Accts";#N/A,#N/A,FALSE,"Tickmarks"}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localSheetId="0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localSheetId="0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동" localSheetId="1" hidden="1">{#N/A,#N/A,FALSE,"을지 (4)";#N/A,#N/A,FALSE,"을지 (5)";#N/A,#N/A,FALSE,"을지 (6)"}</definedName>
    <definedName name="이동" localSheetId="0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름이충돌됨" localSheetId="1" hidden="1">#REF!</definedName>
    <definedName name="이름이충돌됨" hidden="1">#REF!</definedName>
    <definedName name="이름중복" localSheetId="1" hidden="1">#REF!</definedName>
    <definedName name="이름중복" hidden="1">#REF!</definedName>
    <definedName name="이름충돌" localSheetId="1" hidden="1">#REF!</definedName>
    <definedName name="이름충돌" hidden="1">#REF!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localSheetId="0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인사" hidden="1">{#N/A,#N/A,FALSE,"P.C.B"}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localSheetId="0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ㄴㄴㄴ" hidden="1">{#N/A,#N/A,FALSE,"P.C.B"}</definedName>
    <definedName name="ㅈㄷㄹ" localSheetId="1" hidden="1">{#N/A,#N/A,TRUE,"지침서";#N/A,#N/A,TRUE,"처리방법"}</definedName>
    <definedName name="ㅈㄷㄹ" localSheetId="0" hidden="1">{#N/A,#N/A,TRUE,"지침서";#N/A,#N/A,TRUE,"처리방법"}</definedName>
    <definedName name="ㅈㄷㄹ" hidden="1">{#N/A,#N/A,TRUE,"지침서";#N/A,#N/A,TRUE,"처리방법"}</definedName>
    <definedName name="ㅈㅈ" localSheetId="1" hidden="1">{#N/A,#N/A,FALSE,"을지 (4)";#N/A,#N/A,FALSE,"을지 (5)";#N/A,#N/A,FALSE,"을지 (6)"}</definedName>
    <definedName name="ㅈㅈ" localSheetId="0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localSheetId="0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잔양" hidden="1">{#N/A,#N/A,FALSE,"P.C.B"}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localSheetId="0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료비" hidden="1">{#N/A,#N/A,TRUE,"일정"}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localSheetId="0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접대비타계정" localSheetId="1" hidden="1">#REF!</definedName>
    <definedName name="접대비타계정" hidden="1">#REF!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localSheetId="0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localSheetId="0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localSheetId="1" hidden="1">#REF!</definedName>
    <definedName name="제조" hidden="1">#REF!</definedName>
    <definedName name="조달" hidden="1">{#N/A,#N/A,FALSE,"P.C.B"}</definedName>
    <definedName name="조정" localSheetId="1" hidden="1">#REF!</definedName>
    <definedName name="조정" localSheetId="0" hidden="1">#REF!</definedName>
    <definedName name="조정" hidden="1">#REF!</definedName>
    <definedName name="주요업무" hidden="1">{#N/A,#N/A,FALSE,"P.C.B"}</definedName>
    <definedName name="주정관" hidden="1">{#N/A,#N/A,TRUE,"일정"}</definedName>
    <definedName name="중앙" localSheetId="1" hidden="1">{#N/A,#N/A,FALSE,"단축1";#N/A,#N/A,FALSE,"단축2";#N/A,#N/A,FALSE,"단축3";#N/A,#N/A,FALSE,"장축";#N/A,#N/A,FALSE,"4WD"}</definedName>
    <definedName name="중앙" localSheetId="0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localSheetId="0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총무" hidden="1">{#N/A,#N/A,FALSE,"P.C.B"}</definedName>
    <definedName name="최재호" localSheetId="1" hidden="1">#REF!</definedName>
    <definedName name="최재호" hidden="1">#REF!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localSheetId="0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ㅋㅇㄴㄻㅇㄴㄹ" hidden="1">{#N/A,#N/A,FALSE,"BS";#N/A,#N/A,FALSE,"PL";#N/A,#N/A,FALSE,"처분";#N/A,#N/A,FALSE,"현금";#N/A,#N/A,FALSE,"매출";#N/A,#N/A,FALSE,"원가";#N/A,#N/A,FALSE,"경영"}</definedName>
    <definedName name="키프코" localSheetId="1" hidden="1">{#N/A,#N/A,FALSE,"을지 (4)";#N/A,#N/A,FALSE,"을지 (5)";#N/A,#N/A,FALSE,"을지 (6)"}</definedName>
    <definedName name="키프코" localSheetId="0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" hidden="1">{#N/A,#N/A,TRUE,"일정"}</definedName>
    <definedName name="타계정접대비" localSheetId="1" hidden="1">#REF!</definedName>
    <definedName name="타계정접대비" hidden="1">#REF!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localSheetId="0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localSheetId="1" hidden="1">{#N/A,#N/A,FALSE,"Aging Summary";#N/A,#N/A,FALSE,"Ratio Analysis";#N/A,#N/A,FALSE,"Test 120 Day Accts";#N/A,#N/A,FALSE,"Tickmarks"}</definedName>
    <definedName name="판관비TOT" localSheetId="0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표1" hidden="1">{#N/A,#N/A,FALSE,"P.C.B"}</definedName>
    <definedName name="표표표" hidden="1">{#N/A,#N/A,FALSE,"P.C.B"}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localSheetId="1" hidden="1">{"'수정손익계산서'!$AT$97:$AY$174"}</definedName>
    <definedName name="ㅎㅇㄴㄻㅇㄴㄹ" localSheetId="0" hidden="1">{"'수정손익계산서'!$AT$97:$AY$174"}</definedName>
    <definedName name="ㅎㅇㄴㄻㅇㄴㄹ" hidden="1">{"'수정손익계산서'!$AT$97:$AY$174"}</definedName>
    <definedName name="ㅎㅎ2" localSheetId="1" hidden="1">{#N/A,#N/A,TRUE,"Summary";#N/A,#N/A,TRUE,"IS";#N/A,#N/A,TRUE,"Adj";#N/A,#N/A,TRUE,"BS";#N/A,#N/A,TRUE,"CF";#N/A,#N/A,TRUE,"Debt";#N/A,#N/A,TRUE,"IRR"}</definedName>
    <definedName name="ㅎㅎ2" localSheetId="0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하" localSheetId="1" hidden="1">{#N/A,#N/A,FALSE,"주요여수신";#N/A,#N/A,FALSE,"수신금리";#N/A,#N/A,FALSE,"대출금리";#N/A,#N/A,FALSE,"신규대출";#N/A,#N/A,FALSE,"총액대출"}</definedName>
    <definedName name="하" localSheetId="0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localSheetId="0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1" hidden="1">{#N/A,#N/A,FALSE,"을지 (4)";#N/A,#N/A,FALSE,"을지 (5)";#N/A,#N/A,FALSE,"을지 (6)"}</definedName>
    <definedName name="한총2" localSheetId="0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localSheetId="0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localSheetId="0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localSheetId="1" hidden="1">{#N/A,#N/A,FALSE,"Aging Summary";#N/A,#N/A,FALSE,"Ratio Analysis";#N/A,#N/A,FALSE,"Test 120 Day Accts";#N/A,#N/A,FALSE,"Tickmarks"}</definedName>
    <definedName name="현금등가물" localSheetId="0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localSheetId="1" hidden="1">{#N/A,#N/A,TRUE,"Summary";#N/A,#N/A,TRUE,"IS";#N/A,#N/A,TRUE,"Adj";#N/A,#N/A,TRUE,"BS";#N/A,#N/A,TRUE,"CF";#N/A,#N/A,TRUE,"Debt";#N/A,#N/A,TRUE,"IRR"}</definedName>
    <definedName name="홇" localSheetId="0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1" hidden="1">{#N/A,#N/A,FALSE,"을지 (4)";#N/A,#N/A,FALSE,"을지 (5)";#N/A,#N/A,FALSE,"을지 (6)"}</definedName>
    <definedName name="ㅐㅐ" localSheetId="0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ㅐㅐㅐㅐ" hidden="1">{#N/A,#N/A,FALSE,"P.C.B"}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localSheetId="0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localSheetId="1" hidden="1">{#N/A,#N/A,FALSE,"BS";#N/A,#N/A,FALSE,"IS";#N/A,#N/A,FALSE,"결손금처리";#N/A,#N/A,FALSE,"cashflow"}</definedName>
    <definedName name="ㅔㅐㅑ" localSheetId="0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localSheetId="0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localSheetId="1" hidden="1">{#N/A,#N/A,FALSE,"을지 (4)";#N/A,#N/A,FALSE,"을지 (5)";#N/A,#N/A,FALSE,"을지 (6)"}</definedName>
    <definedName name="ㅕㅕㅕ" localSheetId="0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localSheetId="0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localSheetId="0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localSheetId="0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1" hidden="1">{#N/A,#N/A,FALSE,"을지 (4)";#N/A,#N/A,FALSE,"을지 (5)";#N/A,#N/A,FALSE,"을지 (6)"}</definedName>
    <definedName name="ㅣㅣ" localSheetId="0" hidden="1">{#N/A,#N/A,FALSE,"을지 (4)";#N/A,#N/A,FALSE,"을지 (5)";#N/A,#N/A,FALSE,"을지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N69" i="57" l="1"/>
  <c r="K61" i="57" l="1"/>
  <c r="L34" i="57"/>
  <c r="K35" i="57"/>
  <c r="K28" i="57"/>
  <c r="K25" i="57"/>
  <c r="V243" i="56"/>
  <c r="T243" i="56"/>
  <c r="R245" i="56"/>
  <c r="R243" i="56" s="1"/>
  <c r="R264" i="56"/>
  <c r="R263" i="56" s="1"/>
  <c r="S284" i="56"/>
  <c r="R190" i="56"/>
  <c r="V28" i="56"/>
  <c r="T28" i="56"/>
  <c r="R29" i="56"/>
  <c r="R28" i="56" s="1"/>
  <c r="R95" i="56"/>
  <c r="S332" i="56"/>
  <c r="S331" i="56"/>
  <c r="S330" i="56"/>
  <c r="S328" i="56"/>
  <c r="S327" i="56" s="1"/>
  <c r="S326" i="56"/>
  <c r="S325" i="56"/>
  <c r="S324" i="56"/>
  <c r="S322" i="56"/>
  <c r="S321" i="56"/>
  <c r="R317" i="56"/>
  <c r="R316" i="56"/>
  <c r="R315" i="56"/>
  <c r="R314" i="56"/>
  <c r="R313" i="56"/>
  <c r="R312" i="56"/>
  <c r="S310" i="56"/>
  <c r="S309" i="56"/>
  <c r="S306" i="56"/>
  <c r="S305" i="56"/>
  <c r="S303" i="56"/>
  <c r="S302" i="56"/>
  <c r="S301" i="56"/>
  <c r="S300" i="56"/>
  <c r="S298" i="56"/>
  <c r="R297" i="56"/>
  <c r="R296" i="56"/>
  <c r="R295" i="56"/>
  <c r="R294" i="56"/>
  <c r="R293" i="56"/>
  <c r="R292" i="56"/>
  <c r="R291" i="56"/>
  <c r="R290" i="56"/>
  <c r="S288" i="56"/>
  <c r="R287" i="56"/>
  <c r="R286" i="56"/>
  <c r="R282" i="56"/>
  <c r="R281" i="56"/>
  <c r="R279" i="56"/>
  <c r="R278" i="56"/>
  <c r="R277" i="56"/>
  <c r="R276" i="56"/>
  <c r="R275" i="56"/>
  <c r="R274" i="56"/>
  <c r="R269" i="56"/>
  <c r="R268" i="56"/>
  <c r="R261" i="56"/>
  <c r="R260" i="56" s="1"/>
  <c r="R257" i="56"/>
  <c r="R256" i="56"/>
  <c r="R255" i="56"/>
  <c r="R254" i="56"/>
  <c r="R250" i="56"/>
  <c r="R247" i="56"/>
  <c r="R246" i="56"/>
  <c r="R242" i="56"/>
  <c r="R241" i="56" s="1"/>
  <c r="R240" i="56"/>
  <c r="R239" i="56"/>
  <c r="R238" i="56"/>
  <c r="R237" i="56"/>
  <c r="R236" i="56"/>
  <c r="R235" i="56"/>
  <c r="R234" i="56"/>
  <c r="R233" i="56"/>
  <c r="R232" i="56"/>
  <c r="R230" i="56"/>
  <c r="R228" i="56"/>
  <c r="R227" i="56"/>
  <c r="R226" i="56"/>
  <c r="R225" i="56"/>
  <c r="R224" i="56"/>
  <c r="R223" i="56"/>
  <c r="R222" i="56"/>
  <c r="R221" i="56"/>
  <c r="R220" i="56"/>
  <c r="R219" i="56"/>
  <c r="R218" i="56"/>
  <c r="R216" i="56"/>
  <c r="R211" i="56"/>
  <c r="R210" i="56"/>
  <c r="R206" i="56"/>
  <c r="R204" i="56"/>
  <c r="R203" i="56"/>
  <c r="R201" i="56"/>
  <c r="R200" i="56"/>
  <c r="S196" i="56"/>
  <c r="S195" i="56"/>
  <c r="R194" i="56"/>
  <c r="R193" i="56"/>
  <c r="R191" i="56"/>
  <c r="R189" i="56"/>
  <c r="R187" i="56"/>
  <c r="S186" i="56" s="1"/>
  <c r="R185" i="56"/>
  <c r="R184" i="56"/>
  <c r="R183" i="56"/>
  <c r="R182" i="56"/>
  <c r="R180" i="56"/>
  <c r="R179" i="56"/>
  <c r="R178" i="56"/>
  <c r="R177" i="56"/>
  <c r="R176" i="56"/>
  <c r="R174" i="56"/>
  <c r="R171" i="56"/>
  <c r="R168" i="56"/>
  <c r="R167" i="56"/>
  <c r="R165" i="56"/>
  <c r="R164" i="56"/>
  <c r="R163" i="56"/>
  <c r="R161" i="56"/>
  <c r="R160" i="56"/>
  <c r="R158" i="56"/>
  <c r="R156" i="56"/>
  <c r="R154" i="56"/>
  <c r="R153" i="56"/>
  <c r="R151" i="56"/>
  <c r="R150" i="56"/>
  <c r="R146" i="56"/>
  <c r="R145" i="56"/>
  <c r="R144" i="56"/>
  <c r="R143" i="56"/>
  <c r="R142" i="56"/>
  <c r="R139" i="56"/>
  <c r="R138" i="56"/>
  <c r="R137" i="56"/>
  <c r="R135" i="56"/>
  <c r="R134" i="56"/>
  <c r="R133" i="56"/>
  <c r="R130" i="56"/>
  <c r="R128" i="56"/>
  <c r="R127" i="56"/>
  <c r="R126" i="56"/>
  <c r="S124" i="56"/>
  <c r="S123" i="56"/>
  <c r="S122" i="56"/>
  <c r="S121" i="56"/>
  <c r="R120" i="56"/>
  <c r="R119" i="56"/>
  <c r="R118" i="56"/>
  <c r="R117" i="56"/>
  <c r="S114" i="56"/>
  <c r="R113" i="56"/>
  <c r="R112" i="56"/>
  <c r="R110" i="56"/>
  <c r="R109" i="56"/>
  <c r="S105" i="56"/>
  <c r="R101" i="56"/>
  <c r="R100" i="56"/>
  <c r="R98" i="56"/>
  <c r="R92" i="56"/>
  <c r="R91" i="56" s="1"/>
  <c r="R90" i="56" s="1"/>
  <c r="R87" i="56"/>
  <c r="R85" i="56"/>
  <c r="R84" i="56"/>
  <c r="R83" i="56"/>
  <c r="R81" i="56"/>
  <c r="R80" i="56"/>
  <c r="R77" i="56"/>
  <c r="R76" i="56" s="1"/>
  <c r="R75" i="56"/>
  <c r="R74" i="56"/>
  <c r="R72" i="56"/>
  <c r="R71" i="56"/>
  <c r="R70" i="56"/>
  <c r="R69" i="56"/>
  <c r="R68" i="56"/>
  <c r="R67" i="56"/>
  <c r="R66" i="56"/>
  <c r="R61" i="56"/>
  <c r="R60" i="56"/>
  <c r="R59" i="56"/>
  <c r="R58" i="56"/>
  <c r="R57" i="56"/>
  <c r="R56" i="56"/>
  <c r="R55" i="56"/>
  <c r="R54" i="56"/>
  <c r="R53" i="56"/>
  <c r="R52" i="56"/>
  <c r="R51" i="56"/>
  <c r="R50" i="56"/>
  <c r="R49" i="56"/>
  <c r="R47" i="56"/>
  <c r="R46" i="56"/>
  <c r="R45" i="56"/>
  <c r="R44" i="56"/>
  <c r="R43" i="56"/>
  <c r="R41" i="56"/>
  <c r="R40" i="56" s="1"/>
  <c r="R39" i="56"/>
  <c r="R38" i="56" s="1"/>
  <c r="R36" i="56"/>
  <c r="R35" i="56"/>
  <c r="R32" i="56"/>
  <c r="R31" i="56"/>
  <c r="R30" i="56" s="1"/>
  <c r="R26" i="56"/>
  <c r="R25" i="56"/>
  <c r="R24" i="56"/>
  <c r="R22" i="56"/>
  <c r="R21" i="56"/>
  <c r="R20" i="56"/>
  <c r="R17" i="56"/>
  <c r="R15" i="56" s="1"/>
  <c r="R16" i="56"/>
  <c r="R13" i="56"/>
  <c r="R12" i="56"/>
  <c r="S285" i="56"/>
  <c r="R265" i="56"/>
  <c r="S248" i="56"/>
  <c r="R208" i="56"/>
  <c r="R65" i="56" l="1"/>
  <c r="S304" i="56"/>
  <c r="R79" i="56"/>
  <c r="S188" i="56"/>
  <c r="R111" i="56"/>
  <c r="R159" i="56"/>
  <c r="R157" i="56" s="1"/>
  <c r="S329" i="56"/>
  <c r="R166" i="56"/>
  <c r="S192" i="56"/>
  <c r="S289" i="56"/>
  <c r="S283" i="56" s="1"/>
  <c r="S320" i="56"/>
  <c r="S202" i="56"/>
  <c r="R152" i="56"/>
  <c r="R149" i="56" s="1"/>
  <c r="R99" i="56"/>
  <c r="S132" i="56"/>
  <c r="R162" i="56"/>
  <c r="R170" i="56"/>
  <c r="S86" i="56"/>
  <c r="S136" i="56"/>
  <c r="R94" i="56"/>
  <c r="R267" i="56"/>
  <c r="R37" i="56"/>
  <c r="R116" i="56"/>
  <c r="S199" i="56"/>
  <c r="S125" i="56"/>
  <c r="S280" i="56"/>
  <c r="R34" i="56"/>
  <c r="R96" i="56"/>
  <c r="R181" i="56"/>
  <c r="R175" i="56" s="1"/>
  <c r="S299" i="56"/>
  <c r="R42" i="56"/>
  <c r="S104" i="56"/>
  <c r="R259" i="56"/>
  <c r="R82" i="56"/>
  <c r="S253" i="56"/>
  <c r="R48" i="56"/>
  <c r="R231" i="56"/>
  <c r="R273" i="56"/>
  <c r="R18" i="56"/>
  <c r="R217" i="56"/>
  <c r="S311" i="56"/>
  <c r="R108" i="56"/>
  <c r="S141" i="56"/>
  <c r="S323" i="56"/>
  <c r="S209" i="56"/>
  <c r="S131" i="56" l="1"/>
  <c r="R93" i="56"/>
  <c r="S148" i="56"/>
  <c r="S115" i="56"/>
  <c r="R262" i="56"/>
  <c r="S258" i="56" s="1"/>
  <c r="S64" i="56"/>
  <c r="R14" i="56"/>
  <c r="R33" i="56"/>
  <c r="S27" i="56" s="1"/>
  <c r="S107" i="56"/>
  <c r="S89" i="56"/>
  <c r="S198" i="56"/>
  <c r="S140" i="56"/>
  <c r="S272" i="56"/>
  <c r="S333" i="56"/>
  <c r="R229" i="56"/>
  <c r="S307" i="56"/>
  <c r="S169" i="56"/>
  <c r="S252" i="56" l="1"/>
  <c r="S63" i="56"/>
  <c r="S147" i="56"/>
  <c r="S270" i="56"/>
  <c r="S10" i="56"/>
  <c r="S215" i="56"/>
  <c r="S106" i="56"/>
  <c r="S214" i="56" l="1"/>
  <c r="S9" i="56"/>
  <c r="S318" i="56" l="1"/>
  <c r="S212" i="56"/>
  <c r="S334" i="56" l="1"/>
  <c r="N124" i="57" l="1"/>
  <c r="N122" i="57"/>
  <c r="N120" i="57"/>
  <c r="N118" i="57"/>
  <c r="N117" i="57" s="1"/>
  <c r="N113" i="57"/>
  <c r="N110" i="57"/>
  <c r="N108" i="57"/>
  <c r="N105" i="57"/>
  <c r="N99" i="57"/>
  <c r="N75" i="57"/>
  <c r="N72" i="57"/>
  <c r="N65" i="57"/>
  <c r="N60" i="57"/>
  <c r="N53" i="57"/>
  <c r="N46" i="57"/>
  <c r="N39" i="57"/>
  <c r="N36" i="57"/>
  <c r="N29" i="57"/>
  <c r="N24" i="57"/>
  <c r="N17" i="57"/>
  <c r="N9" i="57"/>
  <c r="L128" i="57"/>
  <c r="K126" i="57"/>
  <c r="K125" i="57"/>
  <c r="K123" i="57"/>
  <c r="L122" i="57" s="1"/>
  <c r="K121" i="57"/>
  <c r="L120" i="57" s="1"/>
  <c r="K119" i="57"/>
  <c r="L118" i="57" s="1"/>
  <c r="K114" i="57"/>
  <c r="L113" i="57" s="1"/>
  <c r="K111" i="57"/>
  <c r="L110" i="57" s="1"/>
  <c r="K109" i="57"/>
  <c r="L108" i="57" s="1"/>
  <c r="K107" i="57"/>
  <c r="K106" i="57"/>
  <c r="K101" i="57"/>
  <c r="K100" i="57"/>
  <c r="L99" i="57" s="1"/>
  <c r="K98" i="57"/>
  <c r="K97" i="57"/>
  <c r="K96" i="57"/>
  <c r="K95" i="57"/>
  <c r="K94" i="57"/>
  <c r="K93" i="57"/>
  <c r="K92" i="57"/>
  <c r="K91" i="57"/>
  <c r="K90" i="57"/>
  <c r="K89" i="57"/>
  <c r="K88" i="57"/>
  <c r="K87" i="57"/>
  <c r="K86" i="57"/>
  <c r="K85" i="57"/>
  <c r="K84" i="57"/>
  <c r="K83" i="57"/>
  <c r="K82" i="57"/>
  <c r="K81" i="57"/>
  <c r="K80" i="57"/>
  <c r="K79" i="57"/>
  <c r="K78" i="57"/>
  <c r="K77" i="57"/>
  <c r="K76" i="57"/>
  <c r="K74" i="57"/>
  <c r="K73" i="57"/>
  <c r="K71" i="57"/>
  <c r="L69" i="57" s="1"/>
  <c r="K68" i="57"/>
  <c r="K67" i="57"/>
  <c r="K66" i="57"/>
  <c r="K64" i="57"/>
  <c r="K62" i="57"/>
  <c r="K59" i="57"/>
  <c r="K58" i="57"/>
  <c r="K57" i="57"/>
  <c r="K56" i="57"/>
  <c r="K55" i="57"/>
  <c r="K54" i="57"/>
  <c r="K52" i="57"/>
  <c r="K51" i="57"/>
  <c r="K50" i="57"/>
  <c r="K48" i="57"/>
  <c r="K47" i="57"/>
  <c r="K42" i="57"/>
  <c r="K41" i="57"/>
  <c r="K40" i="57"/>
  <c r="K38" i="57"/>
  <c r="K37" i="57"/>
  <c r="K33" i="57"/>
  <c r="K32" i="57"/>
  <c r="K31" i="57"/>
  <c r="K30" i="57"/>
  <c r="K27" i="57"/>
  <c r="K26" i="57"/>
  <c r="K23" i="57"/>
  <c r="K22" i="57"/>
  <c r="K21" i="57"/>
  <c r="K20" i="57"/>
  <c r="K19" i="57"/>
  <c r="K18" i="57"/>
  <c r="K16" i="57"/>
  <c r="K15" i="57"/>
  <c r="K14" i="57"/>
  <c r="K13" i="57"/>
  <c r="K12" i="57"/>
  <c r="K11" i="57"/>
  <c r="K10" i="57"/>
  <c r="L124" i="57" l="1"/>
  <c r="N45" i="57"/>
  <c r="L36" i="57"/>
  <c r="L46" i="57"/>
  <c r="N8" i="57"/>
  <c r="N104" i="57"/>
  <c r="L65" i="57"/>
  <c r="L105" i="57"/>
  <c r="L104" i="57" s="1"/>
  <c r="L9" i="57"/>
  <c r="L17" i="57"/>
  <c r="L39" i="57"/>
  <c r="L60" i="57"/>
  <c r="L72" i="57"/>
  <c r="L75" i="57"/>
  <c r="L117" i="57"/>
  <c r="L29" i="57"/>
  <c r="L53" i="57"/>
  <c r="L24" i="57"/>
  <c r="N103" i="57" l="1"/>
  <c r="N127" i="57" s="1"/>
  <c r="N129" i="57" s="1"/>
  <c r="N131" i="57" s="1"/>
  <c r="L8" i="57"/>
  <c r="L45" i="57"/>
  <c r="L103" i="57" l="1"/>
  <c r="L127" i="57" l="1"/>
  <c r="L129" i="57" l="1"/>
  <c r="L131" i="57" l="1"/>
</calcChain>
</file>

<file path=xl/sharedStrings.xml><?xml version="1.0" encoding="utf-8"?>
<sst xmlns="http://schemas.openxmlformats.org/spreadsheetml/2006/main" count="1622" uniqueCount="1237">
  <si>
    <t>포괄손익계산서</t>
  </si>
  <si>
    <t xml:space="preserve"> </t>
  </si>
  <si>
    <t>가.수수료수익</t>
  </si>
  <si>
    <t>라.이자수익</t>
  </si>
  <si>
    <t>가.수수료비용</t>
  </si>
  <si>
    <t>라.이자비용</t>
  </si>
  <si>
    <t>바.외환거래손실</t>
  </si>
  <si>
    <t>사.판매비와관리비</t>
  </si>
  <si>
    <t xml:space="preserve">계  정  과   목  </t>
  </si>
  <si>
    <t>1) 현금</t>
  </si>
  <si>
    <t>나.예치금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</si>
  <si>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</si>
  <si>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</si>
  <si>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</si>
  <si>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</si>
  <si>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</si>
  <si>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</si>
  <si>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</si>
  <si>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</si>
  <si>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</si>
  <si>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</si>
  <si>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</si>
  <si>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</si>
  <si>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</si>
  <si>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</si>
  <si>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</si>
  <si>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</si>
  <si>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</si>
  <si>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</si>
  <si>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</si>
  <si>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</si>
  <si>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</si>
  <si>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</si>
  <si>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</si>
  <si>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</si>
  <si>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</si>
  <si>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</si>
  <si>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</si>
  <si>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</si>
  <si>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</si>
  <si>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</si>
  <si>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</si>
  <si>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</si>
  <si>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</si>
  <si>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</si>
  <si>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</si>
  <si>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</si>
  <si>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</si>
  <si>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</si>
  <si>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</si>
  <si>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</si>
  <si>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</si>
  <si>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</si>
  <si>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</si>
  <si>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</si>
  <si>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</si>
  <si>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</si>
  <si>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</si>
  <si>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</si>
  <si>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</si>
  <si>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</si>
  <si>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</si>
  <si>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</si>
  <si>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</si>
  <si>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</si>
  <si>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</si>
  <si>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</si>
  <si>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</si>
  <si>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</si>
  <si>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</si>
  <si>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</si>
  <si>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</si>
  <si>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</si>
  <si>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</si>
  <si>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</si>
  <si>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</si>
  <si>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</si>
  <si>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</si>
  <si>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</si>
  <si>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</si>
  <si>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</si>
  <si>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</si>
  <si>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</si>
  <si>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</si>
  <si>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</si>
  <si>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</si>
  <si>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</si>
  <si>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</si>
  <si>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</si>
  <si>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</si>
  <si>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</si>
  <si>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</si>
  <si>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</si>
  <si>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</si>
  <si>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</si>
  <si>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</si>
  <si>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</si>
  <si>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</si>
  <si>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</si>
  <si>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</si>
  <si>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</si>
  <si>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</si>
  <si>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</si>
  <si>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</si>
  <si>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나.대손준비금</t>
  </si>
  <si>
    <t>자     본     총     계</t>
  </si>
  <si>
    <t>부 채  와  자 본  총 계</t>
  </si>
  <si>
    <t>1) 위탁자예수금(원화)</t>
    <phoneticPr fontId="18" type="noConversion"/>
  </si>
  <si>
    <t>2) 위탁자예수금(외화)</t>
    <phoneticPr fontId="18" type="noConversion"/>
  </si>
  <si>
    <t>3) 장내거래미수금(거래일)</t>
    <phoneticPr fontId="18" type="noConversion"/>
  </si>
  <si>
    <t>다.보증금</t>
    <phoneticPr fontId="18" type="noConversion"/>
  </si>
  <si>
    <t>바.현재가치조정차금</t>
    <phoneticPr fontId="18" type="noConversion"/>
  </si>
  <si>
    <t>가.선급금</t>
    <phoneticPr fontId="18" type="noConversion"/>
  </si>
  <si>
    <t>1) 회원보증금</t>
    <phoneticPr fontId="18" type="noConversion"/>
  </si>
  <si>
    <t>이베스트투자증권주식회사</t>
  </si>
  <si>
    <t>i.해외선물옵션예수금 (CNY)</t>
  </si>
  <si>
    <t>② 장내파생상품거래분-신탁</t>
    <phoneticPr fontId="18" type="noConversion"/>
  </si>
  <si>
    <t>a.KOSPI200 자기매매증거금</t>
    <phoneticPr fontId="18" type="noConversion"/>
  </si>
  <si>
    <t>2) 출자금</t>
    <phoneticPr fontId="54" type="noConversion"/>
  </si>
  <si>
    <t>4) 국채·지방채</t>
    <phoneticPr fontId="54" type="noConversion"/>
  </si>
  <si>
    <t>8) 전자단기사채</t>
    <phoneticPr fontId="18" type="noConversion"/>
  </si>
  <si>
    <t>① 상품주식</t>
    <phoneticPr fontId="54" type="noConversion"/>
  </si>
  <si>
    <t>1) 신용공여금대손충당금</t>
  </si>
  <si>
    <t>가.당기손익-공정가치측정유가증권</t>
    <phoneticPr fontId="54" type="noConversion"/>
  </si>
  <si>
    <t>② 상환우선주</t>
    <phoneticPr fontId="54" type="noConversion"/>
  </si>
  <si>
    <t>2)</t>
  </si>
  <si>
    <t>3)</t>
  </si>
  <si>
    <t>4)</t>
  </si>
  <si>
    <t>5)</t>
  </si>
  <si>
    <t>2)장외파생상품</t>
    <phoneticPr fontId="54" type="noConversion"/>
  </si>
  <si>
    <t>가.출자금</t>
    <phoneticPr fontId="54" type="noConversion"/>
  </si>
  <si>
    <t>나.파생상품부채</t>
    <phoneticPr fontId="54" type="noConversion"/>
  </si>
  <si>
    <t>a.매도주식옵션</t>
    <phoneticPr fontId="54" type="noConversion"/>
  </si>
  <si>
    <t>(단위: 원)</t>
  </si>
  <si>
    <t>4) 기타</t>
  </si>
  <si>
    <t>② 투자자분(국내)</t>
    <phoneticPr fontId="18" type="noConversion"/>
  </si>
  <si>
    <t>3) 신주인수권증서</t>
    <phoneticPr fontId="54" type="noConversion"/>
  </si>
  <si>
    <t>② 기타</t>
  </si>
  <si>
    <t>11) 투자자예탁금별도예치금(신탁)</t>
    <phoneticPr fontId="18" type="noConversion"/>
  </si>
  <si>
    <t>( 이연대출부대손익 )</t>
    <phoneticPr fontId="18" type="noConversion"/>
  </si>
  <si>
    <t>1) 기타선급제세</t>
    <phoneticPr fontId="54" type="noConversion"/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</si>
  <si>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</si>
  <si>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</si>
  <si>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</si>
  <si>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</si>
  <si>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</si>
  <si>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</si>
  <si>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</si>
  <si>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</si>
  <si>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</si>
  <si>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</si>
  <si>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⑪ 국내선물대용 예수금(USD)</t>
  </si>
  <si>
    <t>3) 장내파생상품거래예수금</t>
    <phoneticPr fontId="18" type="noConversion"/>
  </si>
  <si>
    <t>3) 특수채</t>
    <phoneticPr fontId="18" type="noConversion"/>
  </si>
  <si>
    <t>a.상품스왑</t>
    <phoneticPr fontId="18" type="noConversion"/>
  </si>
  <si>
    <t>자산</t>
    <phoneticPr fontId="54" type="noConversion"/>
  </si>
  <si>
    <t>Ⅰ.현금및예치금</t>
    <phoneticPr fontId="54" type="noConversion"/>
  </si>
  <si>
    <t>2) 보통예금</t>
    <phoneticPr fontId="18" type="noConversion"/>
  </si>
  <si>
    <t>3) 당좌예금</t>
    <phoneticPr fontId="18" type="noConversion"/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</si>
  <si>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</si>
  <si>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</si>
  <si>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</si>
  <si>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</si>
  <si>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</si>
  <si>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</si>
  <si>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</si>
  <si>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</si>
  <si>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</si>
  <si>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5) MMDA</t>
    <phoneticPr fontId="54" type="noConversion"/>
  </si>
  <si>
    <t>① 자기분(국내)</t>
    <phoneticPr fontId="54" type="noConversion"/>
  </si>
  <si>
    <t>a.KOSPI200 위탁매매증거금</t>
    <phoneticPr fontId="18" type="noConversion"/>
  </si>
  <si>
    <t>① 투자자분(국내)</t>
  </si>
  <si>
    <t>① ETJ 예치금</t>
  </si>
  <si>
    <t>② 일본주식 예치금</t>
  </si>
  <si>
    <t>④ 중국주식 예치금</t>
  </si>
  <si>
    <t>Ⅱ.당기손익-공정가치측정금융자산</t>
    <phoneticPr fontId="54" type="noConversion"/>
  </si>
  <si>
    <t>5) 특수채</t>
    <phoneticPr fontId="54" type="noConversion"/>
  </si>
  <si>
    <t>6) 회사채</t>
    <phoneticPr fontId="54" type="noConversion"/>
  </si>
  <si>
    <t>7) 기업어음증권</t>
    <phoneticPr fontId="54" type="noConversion"/>
  </si>
  <si>
    <t>9) 집합투자증권</t>
    <phoneticPr fontId="18" type="noConversion"/>
  </si>
  <si>
    <t>10) 외화증권</t>
    <phoneticPr fontId="18" type="noConversion"/>
  </si>
  <si>
    <t>① 외화주식</t>
    <phoneticPr fontId="18" type="noConversion"/>
  </si>
  <si>
    <t>12) 손해배상공동기금</t>
    <phoneticPr fontId="18" type="noConversion"/>
  </si>
  <si>
    <t>13) 기타</t>
    <phoneticPr fontId="18" type="noConversion"/>
  </si>
  <si>
    <t>나.파생결합증권</t>
    <phoneticPr fontId="54" type="noConversion"/>
  </si>
  <si>
    <t>1) 주식워런트증권</t>
    <phoneticPr fontId="54" type="noConversion"/>
  </si>
  <si>
    <t>2) 기타</t>
    <phoneticPr fontId="18" type="noConversion"/>
  </si>
  <si>
    <t>다.파생상품자산</t>
    <phoneticPr fontId="54" type="noConversion"/>
  </si>
  <si>
    <t>1)장내파생상품</t>
    <phoneticPr fontId="54" type="noConversion"/>
  </si>
  <si>
    <t>a.매입주식옵션</t>
    <phoneticPr fontId="54" type="noConversion"/>
  </si>
  <si>
    <t>a.통화스왑</t>
    <phoneticPr fontId="54" type="noConversion"/>
  </si>
  <si>
    <t>Ⅲ.기타포괄손익-공정가치측정금융자산</t>
    <phoneticPr fontId="54" type="noConversion"/>
  </si>
  <si>
    <t>① 우리사주 대여금</t>
  </si>
  <si>
    <t>② 주택매입자금장기대여금</t>
  </si>
  <si>
    <t>③ 주택전세자금장기대여금</t>
  </si>
  <si>
    <t>3) 기타유형자산</t>
    <phoneticPr fontId="18" type="noConversion"/>
  </si>
  <si>
    <t>나.감가상각누계액</t>
    <phoneticPr fontId="18" type="noConversion"/>
  </si>
  <si>
    <t>( 기타유형자산감가상각누계액 )</t>
    <phoneticPr fontId="18" type="noConversion"/>
  </si>
  <si>
    <t>① 고객미수금</t>
    <phoneticPr fontId="18" type="noConversion"/>
  </si>
  <si>
    <t>② 한국거래소미수금</t>
    <phoneticPr fontId="18" type="noConversion"/>
  </si>
  <si>
    <t>4) 기타미수금</t>
    <phoneticPr fontId="18" type="noConversion"/>
  </si>
  <si>
    <t>5) 해외미수금</t>
    <phoneticPr fontId="18" type="noConversion"/>
  </si>
  <si>
    <t>① 해외미수금(고객)</t>
  </si>
  <si>
    <t>③ 미수기업어음증권이자</t>
    <phoneticPr fontId="54" type="noConversion"/>
  </si>
  <si>
    <t>라.미회수채권</t>
    <phoneticPr fontId="18" type="noConversion"/>
  </si>
  <si>
    <t>마.대손충당금</t>
    <phoneticPr fontId="18" type="noConversion"/>
  </si>
  <si>
    <t>나.선급비용</t>
    <phoneticPr fontId="18" type="noConversion"/>
  </si>
  <si>
    <t>다.선급제세</t>
    <phoneticPr fontId="54" type="noConversion"/>
  </si>
  <si>
    <t>2) 기타보증금</t>
    <phoneticPr fontId="18" type="noConversion"/>
  </si>
  <si>
    <t>가.매도유가증권</t>
    <phoneticPr fontId="54" type="noConversion"/>
  </si>
  <si>
    <t>a.통화스왑</t>
    <phoneticPr fontId="18" type="noConversion"/>
  </si>
  <si>
    <t>2) 기업어음증권(CP)차입금</t>
    <phoneticPr fontId="18" type="noConversion"/>
  </si>
  <si>
    <t>3) 전자단기사채차입금</t>
    <phoneticPr fontId="54" type="noConversion"/>
  </si>
  <si>
    <t>4) 기타차입금</t>
    <phoneticPr fontId="18" type="noConversion"/>
  </si>
  <si>
    <t>6) 미지급비용-연차충당부채</t>
    <phoneticPr fontId="18" type="noConversion"/>
  </si>
  <si>
    <t>7) 미지급비용-FCM수수료(EUREX)</t>
    <phoneticPr fontId="18" type="noConversion"/>
  </si>
  <si>
    <t>8) 미지급비용  기타</t>
    <phoneticPr fontId="18" type="noConversion"/>
  </si>
  <si>
    <t>가.마일리지충당부채</t>
    <phoneticPr fontId="18" type="noConversion"/>
  </si>
  <si>
    <t>나.매입약정충당부채</t>
    <phoneticPr fontId="18" type="noConversion"/>
  </si>
  <si>
    <t>다.매입확약충당부채</t>
    <phoneticPr fontId="18" type="noConversion"/>
  </si>
  <si>
    <t>라.복구충당부채</t>
  </si>
  <si>
    <t>나.미지급법인세(주민세)</t>
    <phoneticPr fontId="54" type="noConversion"/>
  </si>
  <si>
    <t>5) 계좌개설인지대</t>
    <phoneticPr fontId="54" type="noConversion"/>
  </si>
  <si>
    <t>6) 예수금(기타)</t>
    <phoneticPr fontId="54" type="noConversion"/>
  </si>
  <si>
    <t>Ⅰ.자본금</t>
    <phoneticPr fontId="54" type="noConversion"/>
  </si>
  <si>
    <t>Ⅱ.자본잉여금</t>
    <phoneticPr fontId="54" type="noConversion"/>
  </si>
  <si>
    <t>Ⅲ.자본조정</t>
    <phoneticPr fontId="54" type="noConversion"/>
  </si>
  <si>
    <t>다.미처분이익잉여금</t>
    <phoneticPr fontId="54" type="noConversion"/>
  </si>
  <si>
    <t>재무상태표</t>
    <phoneticPr fontId="18" type="noConversion"/>
  </si>
  <si>
    <t>(단위 : 원)</t>
    <phoneticPr fontId="54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</si>
  <si>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4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</si>
  <si>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4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</si>
  <si>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4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</si>
  <si>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.관계기업투자</t>
    </r>
    <phoneticPr fontId="54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</si>
  <si>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4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</si>
  <si>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4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</si>
  <si>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4" type="noConversion"/>
  </si>
  <si>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.당기손익-공정가치측정금융부채</t>
    </r>
    <phoneticPr fontId="54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</si>
  <si>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.차입부채</t>
    </r>
    <phoneticPr fontId="18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</si>
  <si>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기타증금차입금</t>
    </r>
    <phoneticPr fontId="18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</si>
  <si>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.이익잉여금</t>
    </r>
    <phoneticPr fontId="54" type="noConversion"/>
  </si>
  <si>
    <t>계  정  과  목</t>
    <phoneticPr fontId="18" type="noConversion"/>
  </si>
  <si>
    <t>자산</t>
  </si>
  <si>
    <t>Ⅰ.현금및예치금</t>
  </si>
  <si>
    <t>가.현금및현금성자산</t>
  </si>
  <si>
    <t>2) 보통예금</t>
  </si>
  <si>
    <t>3) 당좌예금</t>
  </si>
  <si>
    <t>4) 외화예금</t>
  </si>
  <si>
    <t>5) MMDA</t>
  </si>
  <si>
    <t>6) 발행어음</t>
    <phoneticPr fontId="54" type="noConversion"/>
  </si>
  <si>
    <t>7) 기타예금(MMW)</t>
    <phoneticPr fontId="241" type="noConversion"/>
  </si>
  <si>
    <t>② 장내파생상품거래분-신탁</t>
  </si>
  <si>
    <t>3) 대차거래이행보증금</t>
  </si>
  <si>
    <t>4) 장내파생상품거래예치금</t>
  </si>
  <si>
    <t>① 투자자분(해외)</t>
    <phoneticPr fontId="241" type="noConversion"/>
  </si>
  <si>
    <t>5) 장내파생상품매매증거금</t>
  </si>
  <si>
    <t>① 자기분(국내)</t>
  </si>
  <si>
    <t>② 투자자분(국내)</t>
  </si>
  <si>
    <t>6) 주식매매증거금</t>
  </si>
  <si>
    <t>7) 스왑증거금</t>
  </si>
  <si>
    <t>8) 유통금융담보금</t>
  </si>
  <si>
    <t>② 해외주식 예치금(JPY)</t>
  </si>
  <si>
    <t>③ 해외주식 예치금(HKD)</t>
    <phoneticPr fontId="241" type="noConversion"/>
  </si>
  <si>
    <t>④ 해외주식 예치금(CNY)</t>
    <phoneticPr fontId="241" type="noConversion"/>
  </si>
  <si>
    <t>⑤ 해외주식 예치금(USD)</t>
    <phoneticPr fontId="241" type="noConversion"/>
  </si>
  <si>
    <t>⑥ 해외주식 예치금(CAD)</t>
    <phoneticPr fontId="241" type="noConversion"/>
  </si>
  <si>
    <t>⑦ 해외주식 예치금(EUR)</t>
    <phoneticPr fontId="241" type="noConversion"/>
  </si>
  <si>
    <t>⑧ 해외주식 예치금(GBP)</t>
    <phoneticPr fontId="241" type="noConversion"/>
  </si>
  <si>
    <t>⑨ 해외주식 예치금(SGD)</t>
    <phoneticPr fontId="241" type="noConversion"/>
  </si>
  <si>
    <t>⑩ 해외주식 예치금(CHF)</t>
    <phoneticPr fontId="241" type="noConversion"/>
  </si>
  <si>
    <t>⑪ 국내선물대용 예치금(USD)</t>
    <phoneticPr fontId="241" type="noConversion"/>
  </si>
  <si>
    <t>⑬ 기타외화예치금(USD)</t>
    <phoneticPr fontId="241" type="noConversion"/>
  </si>
  <si>
    <t>Ⅱ.당기손익-공정가치측정금융자산</t>
  </si>
  <si>
    <t>가.당기손익-공정가치측정유가증권</t>
  </si>
  <si>
    <t>① 상품주식</t>
  </si>
  <si>
    <t>② 상환우선주</t>
  </si>
  <si>
    <t>2) 출자금</t>
  </si>
  <si>
    <t>3) 신주인수권증서</t>
  </si>
  <si>
    <t>4) 국채·지방채</t>
  </si>
  <si>
    <t>5) 특수채</t>
  </si>
  <si>
    <t>6) 회사채</t>
  </si>
  <si>
    <t>7) 기업어음증권</t>
  </si>
  <si>
    <t>8) 전자단기사채</t>
  </si>
  <si>
    <t>9) 집합투자증권</t>
  </si>
  <si>
    <t>10) 외화증권</t>
  </si>
  <si>
    <t>① 외화주식</t>
  </si>
  <si>
    <t>11) 투자자예탁금별도예치금(신탁)</t>
  </si>
  <si>
    <t>12) 손해배상공동기금</t>
  </si>
  <si>
    <t>① 증권시장공동기금</t>
  </si>
  <si>
    <t>② 파생상품시장공동기금</t>
  </si>
  <si>
    <t>13) 기타</t>
  </si>
  <si>
    <t>나.파생결합증권</t>
  </si>
  <si>
    <t>1) 주식워런트증권</t>
  </si>
  <si>
    <t>2) 기타</t>
  </si>
  <si>
    <t>다.파생상품자산</t>
  </si>
  <si>
    <t>1)장내파생상품</t>
  </si>
  <si>
    <t>① 주식관련</t>
  </si>
  <si>
    <t>2)장외파생상품</t>
  </si>
  <si>
    <t>② 상품관련</t>
  </si>
  <si>
    <t>③ 통화관련</t>
  </si>
  <si>
    <t>Ⅲ.기타포괄손익-공정가치측정금융자산</t>
  </si>
  <si>
    <t>가.출자금</t>
  </si>
  <si>
    <t>Ⅳ.관계기업투자</t>
  </si>
  <si>
    <t>나.출자금</t>
  </si>
  <si>
    <t>Ⅵ.대출채권</t>
  </si>
  <si>
    <t>나.신용공여금</t>
  </si>
  <si>
    <t>다.환매조건부채권매수</t>
  </si>
  <si>
    <t>라.대여금</t>
  </si>
  <si>
    <t>마.대출금</t>
  </si>
  <si>
    <t>바.매입대출채권</t>
  </si>
  <si>
    <t>아.사모사채</t>
  </si>
  <si>
    <t>( 이연대출부대손익 )</t>
  </si>
  <si>
    <t>자.대손충당금</t>
  </si>
  <si>
    <t>2) 대출금 대손충당금</t>
  </si>
  <si>
    <t>3) 매입대출채권 대손충당금</t>
  </si>
  <si>
    <t>4) 부도채권대손충당금</t>
  </si>
  <si>
    <t>5) 사모사채 대손충당금</t>
  </si>
  <si>
    <t>Ⅶ.유형자산</t>
  </si>
  <si>
    <t>3) 기타유형자산</t>
  </si>
  <si>
    <t>나.감가상각누계액</t>
  </si>
  <si>
    <t>( 기타유형자산감가상각누계액 )</t>
  </si>
  <si>
    <t>Ⅷ.무형자산</t>
  </si>
  <si>
    <t>Ⅸ.수취채권</t>
  </si>
  <si>
    <t>③ 장내파생상품미수금</t>
  </si>
  <si>
    <t>b.해외선물</t>
  </si>
  <si>
    <t>④ 외국환미수금</t>
  </si>
  <si>
    <t>⑤ 기타</t>
  </si>
  <si>
    <t>3) 장내거래미수금(거래일)</t>
  </si>
  <si>
    <t>① 고객미수금</t>
  </si>
  <si>
    <t>② 한국거래소미수금</t>
  </si>
  <si>
    <t>4) 기타미수금</t>
  </si>
  <si>
    <t>5) 해외미수금</t>
  </si>
  <si>
    <t>② 해외미수금(자기)</t>
  </si>
  <si>
    <t>② 미수인수및주선수수료</t>
  </si>
  <si>
    <t>③ 미수투자일임수수료</t>
  </si>
  <si>
    <t>④ 기타</t>
  </si>
  <si>
    <t>③ 미수기업어음증권이자</t>
  </si>
  <si>
    <t>④ 미수전자단기사채이자</t>
  </si>
  <si>
    <t>⑤ 미수대출채권이자</t>
  </si>
  <si>
    <t>⑥ 미수증권담보대출이자</t>
  </si>
  <si>
    <t>3) 미수배당금</t>
  </si>
  <si>
    <t>4) 기타미수수익</t>
  </si>
  <si>
    <t>다.보증금</t>
  </si>
  <si>
    <t>라.미회수채권</t>
  </si>
  <si>
    <t>3) 미회수채권-오픈뱅킹</t>
  </si>
  <si>
    <t>마.대손충당금</t>
  </si>
  <si>
    <t>바.현재가치조정차금</t>
  </si>
  <si>
    <t>Ⅹ.이연법인세자산</t>
  </si>
  <si>
    <t>ⅩⅠ.당기법인세자산</t>
  </si>
  <si>
    <t>ⅩⅡ.기타자산</t>
  </si>
  <si>
    <t>가.선급금</t>
  </si>
  <si>
    <t>나.선급비용</t>
  </si>
  <si>
    <t>3) 선급수수료</t>
  </si>
  <si>
    <t>4) 기타선급비용</t>
  </si>
  <si>
    <t>다.선급제세</t>
  </si>
  <si>
    <t>1) 기타선급제세</t>
  </si>
  <si>
    <t>마.보증금</t>
  </si>
  <si>
    <t>1) 회원보증금</t>
  </si>
  <si>
    <t>2) 기타보증금</t>
  </si>
  <si>
    <t>1) 위탁자예수금(원화)</t>
  </si>
  <si>
    <t>2) 위탁자예수금(외화)</t>
  </si>
  <si>
    <t>⑪ 국내선물대용 예수금</t>
  </si>
  <si>
    <t>3) 장내파생상품거래예수금</t>
  </si>
  <si>
    <t>4) 청약자예수금</t>
  </si>
  <si>
    <t>① 청약자예수금-주간사</t>
  </si>
  <si>
    <t>② 청약자예수금-일반</t>
  </si>
  <si>
    <t>5) 집합투자증권투자자예수금</t>
  </si>
  <si>
    <t>6) 기타예수금</t>
  </si>
  <si>
    <t>1) 신용대주담보금</t>
  </si>
  <si>
    <t>2) 대여담보금</t>
  </si>
  <si>
    <t>3) 스왑담보금</t>
  </si>
  <si>
    <t>Ⅱ.당기손익-공정가치측정금융부채</t>
  </si>
  <si>
    <t>가.매도유가증권</t>
  </si>
  <si>
    <t>3) 특수채</t>
  </si>
  <si>
    <t>나.파생상품부채</t>
  </si>
  <si>
    <t>②  상품관련</t>
  </si>
  <si>
    <t>③  통화관련</t>
  </si>
  <si>
    <t>Ⅲ.차입부채</t>
  </si>
  <si>
    <t>가.콜머니</t>
  </si>
  <si>
    <t>나.차입금</t>
  </si>
  <si>
    <t>③ 기타증금차입금</t>
  </si>
  <si>
    <t>2) 기업어음증권(CP)차입금</t>
  </si>
  <si>
    <t>3) 전자단기사채차입금</t>
  </si>
  <si>
    <t>4) 기타차입금</t>
  </si>
  <si>
    <t>다.환매조건부채권매도</t>
  </si>
  <si>
    <t>Ⅴ.기타금융부채</t>
  </si>
  <si>
    <t>가.미지급배당금</t>
  </si>
  <si>
    <t>나.미지급채무</t>
  </si>
  <si>
    <t>2) 미지급채무-오픈뱅킹</t>
  </si>
  <si>
    <t>다.미지급금</t>
  </si>
  <si>
    <t>라.미지급비용</t>
  </si>
  <si>
    <t>6) 미지급비용-연차충당부채</t>
  </si>
  <si>
    <t>7) 미지급비용-FCM수수료(EUREX)</t>
  </si>
  <si>
    <t>8) 미지급비용  기타</t>
  </si>
  <si>
    <t>마.리스부채</t>
  </si>
  <si>
    <t>Ⅵ.충당부채</t>
  </si>
  <si>
    <t>가.마일리지충당부채</t>
  </si>
  <si>
    <t>나.매입약정충당부채</t>
  </si>
  <si>
    <t>다.매입확약충당부채</t>
  </si>
  <si>
    <t>Ⅶ.당기법인세부채</t>
  </si>
  <si>
    <t>나.미지급법인세(주민세)</t>
  </si>
  <si>
    <t>Ⅷ.기타부채</t>
  </si>
  <si>
    <t>가.선수금</t>
  </si>
  <si>
    <t>나.선수수익</t>
  </si>
  <si>
    <t>다.제세금예수금</t>
  </si>
  <si>
    <t>라.기타의 기타부채</t>
  </si>
  <si>
    <t>5) 계좌개설인지대</t>
  </si>
  <si>
    <t>6) 예수금(기타)</t>
  </si>
  <si>
    <t>Ⅰ.자본금</t>
  </si>
  <si>
    <t>나.우선주자본금</t>
  </si>
  <si>
    <t>Ⅱ.자본잉여금</t>
  </si>
  <si>
    <t>Ⅲ.자본조정</t>
  </si>
  <si>
    <t>Ⅳ.이익잉여금</t>
  </si>
  <si>
    <t>다.미처분이익잉여금</t>
  </si>
  <si>
    <t>재무상태표</t>
    <phoneticPr fontId="241" type="noConversion"/>
  </si>
  <si>
    <t>연누적 손익계산서</t>
    <phoneticPr fontId="241" type="noConversion"/>
  </si>
  <si>
    <r>
      <t xml:space="preserve">[5-4458] 재무상태표 </t>
    </r>
    <r>
      <rPr>
        <sz val="9"/>
        <color theme="1"/>
        <rFont val="맑은 고딕"/>
        <family val="3"/>
        <charset val="129"/>
        <scheme val="minor"/>
      </rPr>
      <t xml:space="preserve"> 2. 0제외  0.세절항목포함  0.각주제외   1부호표시</t>
    </r>
    <phoneticPr fontId="246" type="noConversion"/>
  </si>
  <si>
    <t>주의!! 누적치로 할것!!</t>
    <phoneticPr fontId="246" type="noConversion"/>
  </si>
  <si>
    <t>자 산</t>
  </si>
  <si>
    <t>Ⅰ.영업수익</t>
  </si>
  <si>
    <t>가.현금 및 현금성자산</t>
  </si>
  <si>
    <t>1) 수탁수수료</t>
  </si>
  <si>
    <t>가.현금및현금성자산</t>
    <phoneticPr fontId="54" type="noConversion"/>
  </si>
  <si>
    <t>1) 정기예적금</t>
  </si>
  <si>
    <t>① 유가증권시장</t>
  </si>
  <si>
    <t>2) 인수및주선수수료</t>
  </si>
  <si>
    <t>기타</t>
  </si>
  <si>
    <t>a.수탁수수료 주식</t>
  </si>
  <si>
    <t>3) 사채모집수탁수수료</t>
  </si>
  <si>
    <t>b.수탁수수료 채권</t>
  </si>
  <si>
    <t>4) 집합투자증권취급수수료</t>
  </si>
  <si>
    <t>4) MMDA</t>
  </si>
  <si>
    <t>② 코스닥시장</t>
  </si>
  <si>
    <t>4) 외화예금</t>
    <phoneticPr fontId="18" type="noConversion"/>
  </si>
  <si>
    <t>5) 자산관리수수료</t>
  </si>
  <si>
    <t>5) 발행어음</t>
  </si>
  <si>
    <t>③ 코넥스시장</t>
  </si>
  <si>
    <t>6) 매수및합병수수료</t>
  </si>
  <si>
    <t>6) 기타예금</t>
  </si>
  <si>
    <t>④ 파생상품시장</t>
  </si>
  <si>
    <t>7) 기타수수료수익</t>
  </si>
  <si>
    <t>a.선물수수료</t>
  </si>
  <si>
    <t>나.유가증권처분및평가이익</t>
  </si>
  <si>
    <t>ㄱ.주가지수 선물수수료</t>
  </si>
  <si>
    <t>1) 당기손익-공정가치측정유가증권처분이익</t>
  </si>
  <si>
    <t>ㄴ.개별주식 선물수수료</t>
  </si>
  <si>
    <t>2) 당기손익-공정가치측정유가증권평가이익</t>
  </si>
  <si>
    <t>ㄷ.가공채권 선물 수수료</t>
  </si>
  <si>
    <t>ㄹ.통화선물 수수료</t>
  </si>
  <si>
    <t>b.옵션수수료</t>
  </si>
  <si>
    <t>ㄱ.주가지수 옵션수수료</t>
  </si>
  <si>
    <t>⑤ 외화증권수탁</t>
  </si>
  <si>
    <t>a.외화증권수탁(JPY)</t>
  </si>
  <si>
    <t>다.파생상품평가및처분이익</t>
  </si>
  <si>
    <t>b.외화증권수탁(HKD)</t>
  </si>
  <si>
    <t>1) 장내파생상품처분이익</t>
  </si>
  <si>
    <t>c.외화증권수탁(USD)</t>
  </si>
  <si>
    <t>2) 장내파생상품평가이익</t>
  </si>
  <si>
    <t>a.해외자기거래예치금(FCM)</t>
  </si>
  <si>
    <t>d.외화증권수탁(CAD)</t>
  </si>
  <si>
    <t>2) 투자자예탁금별도예치금(예금)</t>
  </si>
  <si>
    <t>3) 장외파생상품처분이익</t>
  </si>
  <si>
    <t>b.해외자기거래예치금(은행)</t>
  </si>
  <si>
    <t>e.외화증권수탁(EUR)</t>
  </si>
  <si>
    <t>4) 장외파생상품평가이익</t>
  </si>
  <si>
    <t>1) 현금및예치금이자수익</t>
  </si>
  <si>
    <t>⑥ 해외파생상품</t>
  </si>
  <si>
    <t>2) 당기손익-공정가치측정유가증권이자수익</t>
  </si>
  <si>
    <t>a.중개</t>
  </si>
  <si>
    <t>3) 대차거래이행보증금</t>
    <phoneticPr fontId="18" type="noConversion"/>
  </si>
  <si>
    <t>3) 대출채권이자</t>
  </si>
  <si>
    <t>b.총괄</t>
  </si>
  <si>
    <t>4) 장내파생상품거래예치금</t>
    <phoneticPr fontId="18" type="noConversion"/>
  </si>
  <si>
    <t>4) 기타이자수익</t>
  </si>
  <si>
    <t>a.KOSPI200 자기매매증거금</t>
  </si>
  <si>
    <t>c.EUREX</t>
  </si>
  <si>
    <t>마.대출채권관련이익</t>
  </si>
  <si>
    <t>⑦ 기타</t>
  </si>
  <si>
    <t>대손충당금환입</t>
  </si>
  <si>
    <t>1)</t>
  </si>
  <si>
    <t>a.KOSPI200 위탁매매증거금</t>
  </si>
  <si>
    <t>a.기타장외수수료주식</t>
  </si>
  <si>
    <t>바.외환거래이익</t>
  </si>
  <si>
    <t>5) 장내파생상품매매증거금</t>
    <phoneticPr fontId="18" type="noConversion"/>
  </si>
  <si>
    <t>외환차익</t>
  </si>
  <si>
    <t>① 원화증권</t>
  </si>
  <si>
    <t>외화환산이익</t>
  </si>
  <si>
    <t>사.기타의 영업수익</t>
  </si>
  <si>
    <t>배당금수익</t>
  </si>
  <si>
    <t>분배금수익</t>
  </si>
  <si>
    <t>6) 주식매매증거금</t>
    <phoneticPr fontId="18" type="noConversion"/>
  </si>
  <si>
    <t>충당금환입액</t>
  </si>
  <si>
    <t>① 판매수수료</t>
  </si>
  <si>
    <t>기타대손충당금환입</t>
  </si>
  <si>
    <t>② 판매보수</t>
  </si>
  <si>
    <t>Ⅱ.영업비용</t>
  </si>
  <si>
    <t>5) 해외역외펀드수수료</t>
  </si>
  <si>
    <t>① 투자일임</t>
  </si>
  <si>
    <t>8) 유통금융담보금</t>
    <phoneticPr fontId="18" type="noConversion"/>
  </si>
  <si>
    <t>① 판매보수</t>
  </si>
  <si>
    <t>9) 특정예금등</t>
    <phoneticPr fontId="18" type="noConversion"/>
  </si>
  <si>
    <t>1) 매매수수료</t>
  </si>
  <si>
    <t>6) 자산관리수수료</t>
  </si>
  <si>
    <t>10) 기타예치금</t>
    <phoneticPr fontId="18" type="noConversion"/>
  </si>
  <si>
    <t>2) 투자상담사수수료</t>
  </si>
  <si>
    <t>① 구조조정및금융상담수수료</t>
  </si>
  <si>
    <t>3) 투자자문수수료</t>
  </si>
  <si>
    <t>4) 투자일임수수료</t>
  </si>
  <si>
    <t>7) 매수및합병수수료</t>
  </si>
  <si>
    <t>① 업무수수료</t>
  </si>
  <si>
    <t>5) 대여수수료</t>
  </si>
  <si>
    <t>② 은행이체수수료(수입)</t>
  </si>
  <si>
    <t>⑥ 캐나다주식 예치금</t>
    <phoneticPr fontId="18" type="noConversion"/>
  </si>
  <si>
    <t>6) 기타수수료비용</t>
  </si>
  <si>
    <t>8) 기타수수료수익</t>
  </si>
  <si>
    <t>③ 송금수수료(소액결제)</t>
  </si>
  <si>
    <t>⑧ 영국주식 예치금</t>
  </si>
  <si>
    <t>나.유가증권처분및평가손실</t>
  </si>
  <si>
    <t>④ 환전수수료(JPY_out)</t>
  </si>
  <si>
    <t>⑩ 프랑스주식 예치금</t>
  </si>
  <si>
    <t>1) 당기손익-공정가치측정유가증권처분손실</t>
  </si>
  <si>
    <t>⑪ 국내선물대용 예치금(USD)</t>
  </si>
  <si>
    <t>2) 당기손익-공정가치측정유가증권평가손실</t>
  </si>
  <si>
    <t>⑫기타외화예치금</t>
  </si>
  <si>
    <t>3) 매도유가증권평가손실</t>
    <phoneticPr fontId="241" type="noConversion"/>
  </si>
  <si>
    <t>4) 파생결합증권처분손실</t>
    <phoneticPr fontId="241" type="noConversion"/>
  </si>
  <si>
    <t>5) 파생결합증권평가손실</t>
    <phoneticPr fontId="241" type="noConversion"/>
  </si>
  <si>
    <t>6) 파생결합증권상환손실</t>
    <phoneticPr fontId="241" type="noConversion"/>
  </si>
  <si>
    <t>다.파생상품평가및처분손실</t>
  </si>
  <si>
    <t>Ⅱ.유가증권</t>
  </si>
  <si>
    <t>11) 정기예적금</t>
    <phoneticPr fontId="18" type="noConversion"/>
  </si>
  <si>
    <t>1) 장내파생상품처분손실</t>
  </si>
  <si>
    <t>12) 저축성보험예금</t>
    <phoneticPr fontId="54" type="noConversion"/>
  </si>
  <si>
    <t>2) 장내파생상품평가손실</t>
  </si>
  <si>
    <t>3) 장외파생상품처분손실</t>
  </si>
  <si>
    <t>4) 장외파생상품평가손실</t>
  </si>
  <si>
    <t>나.유가증권평가 및 처분이익</t>
  </si>
  <si>
    <t>1) 예수부채이자비용</t>
  </si>
  <si>
    <t>1) 당기손익-공정가치측정금융상품처분이익</t>
  </si>
  <si>
    <t>2) 차입부채이자비용</t>
  </si>
  <si>
    <t>① 주식처분이익</t>
  </si>
  <si>
    <t>3) 기타이자비용</t>
  </si>
  <si>
    <t>a.주식처분이익</t>
  </si>
  <si>
    <t>사.대출채권평가및처분손실</t>
  </si>
  <si>
    <t>b.외화주식처분이익</t>
  </si>
  <si>
    <t>7) 집합투자증권</t>
  </si>
  <si>
    <t>② 출자금처분이익</t>
  </si>
  <si>
    <t>① 기타집합투자증권</t>
  </si>
  <si>
    <t>③ 신주인수권증서처분이익</t>
  </si>
  <si>
    <t>아.외환거래손실</t>
  </si>
  <si>
    <t>a.기타수익증권 공사채형</t>
  </si>
  <si>
    <t>a.신주인수권증서처분이익</t>
  </si>
  <si>
    <t>1) 외환차손</t>
  </si>
  <si>
    <t>b.기타수익증권 주식형</t>
  </si>
  <si>
    <t>b.신주인수권증서전환이익</t>
  </si>
  <si>
    <t>2) 외화환산손실</t>
  </si>
  <si>
    <t>c.기타수익증권 채권혼합형</t>
  </si>
  <si>
    <t>④ 채권처분이익</t>
  </si>
  <si>
    <t>자.판매비와관리비</t>
  </si>
  <si>
    <t>d.기타수익증권 (부동산)</t>
  </si>
  <si>
    <t>a.채권처분이익</t>
  </si>
  <si>
    <t>1) 급여</t>
  </si>
  <si>
    <t>e.기타수익증권 ETF</t>
  </si>
  <si>
    <t>b.외화채권처분이익</t>
  </si>
  <si>
    <t>2) 퇴직급여</t>
  </si>
  <si>
    <t>8) 단기사채</t>
  </si>
  <si>
    <t>⑤ 집합투자증권처분이익</t>
  </si>
  <si>
    <t>3) 복리후생비</t>
  </si>
  <si>
    <t>9) 외화증권</t>
  </si>
  <si>
    <t>⑥ 기업어음증권처분이익</t>
  </si>
  <si>
    <t>4) 전산운용비</t>
  </si>
  <si>
    <t>⑦ 단기사채처분이익</t>
  </si>
  <si>
    <t>5) 임차료</t>
  </si>
  <si>
    <t>⑧ 당기손익-공정가치측정금융상품상환이익</t>
  </si>
  <si>
    <t>6) 지급수수료</t>
  </si>
  <si>
    <t>10) 손해배상공동기금</t>
  </si>
  <si>
    <t>7) 접대비</t>
  </si>
  <si>
    <t>8) 광고선전비</t>
  </si>
  <si>
    <t>9) 감가상각비</t>
  </si>
  <si>
    <t>11) 기타당기손익-공정가치측정금융자산</t>
  </si>
  <si>
    <t>① 주식평가이익</t>
  </si>
  <si>
    <t>10) 조사연구비</t>
  </si>
  <si>
    <t>a.주식평가이익</t>
  </si>
  <si>
    <t>11) 연수비</t>
  </si>
  <si>
    <t>1) 출자금</t>
  </si>
  <si>
    <t>b.외화주식평가이익</t>
  </si>
  <si>
    <t>12) 무형자산상각비</t>
  </si>
  <si>
    <t>② 출자금평가이익</t>
  </si>
  <si>
    <t>13) 세금과공과금</t>
  </si>
  <si>
    <t>③ 신주인수권증서평가이익</t>
  </si>
  <si>
    <t>14) 판매부대비</t>
  </si>
  <si>
    <t>④ 채권평가이익</t>
  </si>
  <si>
    <t>15) 수도광열및사옥관리비</t>
  </si>
  <si>
    <t>a.채권평가이익</t>
  </si>
  <si>
    <t>16) 회의비</t>
  </si>
  <si>
    <t>Ⅲ.파생상품자산</t>
  </si>
  <si>
    <t>⑤ 집합투자증권평가이익</t>
  </si>
  <si>
    <t>17) 여비교통비</t>
  </si>
  <si>
    <t>가.통화관련</t>
  </si>
  <si>
    <t>18) 도서인쇄비</t>
  </si>
  <si>
    <t>1) 통화스왑</t>
  </si>
  <si>
    <t>19) 차량유지비</t>
  </si>
  <si>
    <t>나.주식관련</t>
  </si>
  <si>
    <t>20) 소모품비</t>
  </si>
  <si>
    <t>21) 보험료</t>
  </si>
  <si>
    <t>② 채권평가이익</t>
  </si>
  <si>
    <t>a.상품스왑</t>
    <phoneticPr fontId="54" type="noConversion"/>
  </si>
  <si>
    <t>22) 행사비</t>
  </si>
  <si>
    <t>다.상품관련</t>
  </si>
  <si>
    <t>③ 기타매도유가증권평가이익</t>
  </si>
  <si>
    <t>b.매입상품옵션-장외</t>
    <phoneticPr fontId="54" type="noConversion"/>
  </si>
  <si>
    <t>23) 기타</t>
  </si>
  <si>
    <t>1) 매입상품옵션-장외</t>
  </si>
  <si>
    <r>
      <rPr>
        <sz val="10.35"/>
        <color theme="1"/>
        <rFont val="맑은 고딕"/>
        <family val="3"/>
        <charset val="129"/>
      </rPr>
      <t>③ 통화</t>
    </r>
    <r>
      <rPr>
        <sz val="9"/>
        <color theme="1"/>
        <rFont val="맑은 고딕"/>
        <family val="3"/>
        <charset val="129"/>
        <scheme val="minor"/>
      </rPr>
      <t>관련</t>
    </r>
    <phoneticPr fontId="54" type="noConversion"/>
  </si>
  <si>
    <t>차.기타의영업비용</t>
  </si>
  <si>
    <t>라.파생상품 거래일손익인식평가조정액</t>
  </si>
  <si>
    <t>① 주식워런트증권처분이익</t>
  </si>
  <si>
    <t>1) 대손상각비</t>
  </si>
  <si>
    <t>Ⅳ.상각후원가측정금융자산</t>
  </si>
  <si>
    <t>b.파생상품 거래일손익인식평가조정액</t>
    <phoneticPr fontId="241" type="noConversion"/>
  </si>
  <si>
    <t>2) 충당부채전입액</t>
  </si>
  <si>
    <t>가.신용공여금</t>
  </si>
  <si>
    <t>3) 기타</t>
  </si>
  <si>
    <t>① 주식워런트증권평가이익</t>
  </si>
  <si>
    <t>Ⅲ.영업이익</t>
  </si>
  <si>
    <t>Ⅳ.영업외수익</t>
  </si>
  <si>
    <t>① 주식워런트증권</t>
  </si>
  <si>
    <t>나.출자금</t>
    <phoneticPr fontId="54" type="noConversion"/>
  </si>
  <si>
    <t>가.지분법주식관련수익</t>
  </si>
  <si>
    <t>Ⅵ.대출채권</t>
    <phoneticPr fontId="54" type="noConversion"/>
  </si>
  <si>
    <t>1) 지분법이익</t>
  </si>
  <si>
    <t>가.신용공여금</t>
    <phoneticPr fontId="18" type="noConversion"/>
  </si>
  <si>
    <t>2) 지분법적용투자주식처분이익</t>
  </si>
  <si>
    <t>다.파생상품관련이익</t>
  </si>
  <si>
    <t>나.유형자산관련수익</t>
  </si>
  <si>
    <t>나.환매조건부채권매수</t>
  </si>
  <si>
    <t>1) 파생상품거래이익</t>
  </si>
  <si>
    <t>1) 유형자산처분이익</t>
  </si>
  <si>
    <t>다.대여금</t>
  </si>
  <si>
    <t>① 이자율관련거래이익</t>
  </si>
  <si>
    <t>다.무형자산관련수익</t>
  </si>
  <si>
    <t>a.국내선물거래이익-이자율</t>
  </si>
  <si>
    <t>1) 무형자산손상차손환입</t>
  </si>
  <si>
    <t>② 통화관련거래이익</t>
  </si>
  <si>
    <t>① 예탁담보대출금</t>
    <phoneticPr fontId="18" type="noConversion"/>
  </si>
  <si>
    <t>2) 무형자산처분이익</t>
  </si>
  <si>
    <t>a.국내선물거래이익-통화</t>
  </si>
  <si>
    <t>② 매도담보대출금</t>
    <phoneticPr fontId="18" type="noConversion"/>
  </si>
  <si>
    <t>라.기타영업외수익</t>
  </si>
  <si>
    <t>b.해외선물거래이익-통화</t>
  </si>
  <si>
    <t>나.환매조건부채권매수</t>
    <phoneticPr fontId="18" type="noConversion"/>
  </si>
  <si>
    <t>1) 잡수익</t>
  </si>
  <si>
    <t>③ 주식관련거래이익</t>
  </si>
  <si>
    <t>다.대여금</t>
    <phoneticPr fontId="18" type="noConversion"/>
  </si>
  <si>
    <t>2) 자산수증이익</t>
  </si>
  <si>
    <t>라.대출금</t>
  </si>
  <si>
    <t>a.국내선물거래이익-주식</t>
  </si>
  <si>
    <t>3) 전기오류수정이익</t>
  </si>
  <si>
    <t>마.매입대출채권</t>
  </si>
  <si>
    <t>b.EUREX 거래이익-주식</t>
  </si>
  <si>
    <t>① 우리사주 대여금</t>
    <phoneticPr fontId="18" type="noConversion"/>
  </si>
  <si>
    <t>Ⅴ.영업외비용</t>
  </si>
  <si>
    <t>1) 단기매입대출채권</t>
  </si>
  <si>
    <t>c.국내옵션거래이익-주식</t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</si>
  <si>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주택매입자금장기대여금</t>
    </r>
    <phoneticPr fontId="54" type="noConversion"/>
  </si>
  <si>
    <t>가.지분법주식관련비용</t>
  </si>
  <si>
    <t>바.사모사채</t>
  </si>
  <si>
    <t>d.해외선물거래이익-주식</t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</si>
  <si>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주택전세자금장기대여금</t>
    </r>
    <phoneticPr fontId="54" type="noConversion"/>
  </si>
  <si>
    <t>1) 지분법손실</t>
  </si>
  <si>
    <t>사.대손충당금</t>
  </si>
  <si>
    <t>e.장외파생상품거래이익-주식</t>
  </si>
  <si>
    <t>다.유형자산관련비용</t>
  </si>
  <si>
    <t>④ 상품관련거래이익</t>
  </si>
  <si>
    <t>라.대출금</t>
    <phoneticPr fontId="54" type="noConversion"/>
  </si>
  <si>
    <t>1) 유형자산처분손실</t>
  </si>
  <si>
    <t>2) 대출금대손충당금</t>
  </si>
  <si>
    <t>a.해외선물거래이익-상품</t>
  </si>
  <si>
    <t>마.매입대출채권</t>
    <phoneticPr fontId="54" type="noConversion"/>
  </si>
  <si>
    <t>라.무형자산관련비용</t>
  </si>
  <si>
    <t>b.장외파생상품거래이익-상품</t>
  </si>
  <si>
    <t>사.사모사채</t>
    <phoneticPr fontId="18" type="noConversion"/>
  </si>
  <si>
    <t>1) 무형자산처분손실</t>
    <phoneticPr fontId="241" type="noConversion"/>
  </si>
  <si>
    <t>4) 사모사채 대손충당금</t>
  </si>
  <si>
    <t>2) 파생상품평가이익</t>
  </si>
  <si>
    <t>마.기타영업외비용</t>
  </si>
  <si>
    <t>아.현재가치조정차금</t>
  </si>
  <si>
    <t>① 이자율관련평가이익</t>
  </si>
  <si>
    <t>아.대손충당금</t>
    <phoneticPr fontId="18" type="noConversion"/>
  </si>
  <si>
    <t>1) 기부금</t>
  </si>
  <si>
    <t>1) 현재가치할인차금</t>
  </si>
  <si>
    <t>a.국내선물평가이익-이자율</t>
  </si>
  <si>
    <t>2) 잡손실</t>
  </si>
  <si>
    <t>자.이연대출부대손익</t>
  </si>
  <si>
    <t>② 통화관련평가이익</t>
  </si>
  <si>
    <t>2) 대출금 대손충당금</t>
    <phoneticPr fontId="18" type="noConversion"/>
  </si>
  <si>
    <t>Ⅵ.법인세차감전순이익</t>
  </si>
  <si>
    <t>1) 이연대출부대수익</t>
  </si>
  <si>
    <t>a.국내선물평가이익-통화</t>
  </si>
  <si>
    <t>3) 매입대출채권 대손충당금</t>
    <phoneticPr fontId="54" type="noConversion"/>
  </si>
  <si>
    <t>Ⅶ.법인세비용</t>
  </si>
  <si>
    <t>Ⅴ.유형자산</t>
  </si>
  <si>
    <t>b.해외선물평가이익-통화</t>
  </si>
  <si>
    <t>4) 부도채권대손충당금</t>
    <phoneticPr fontId="54" type="noConversion"/>
  </si>
  <si>
    <t>Ⅷ.당기순이익</t>
  </si>
  <si>
    <t>c.장외파생상품평가이익-통화</t>
  </si>
  <si>
    <t>5) 사모사채 대손충당금</t>
    <phoneticPr fontId="54" type="noConversion"/>
  </si>
  <si>
    <t>Ⅸ.기타포괄손익</t>
  </si>
  <si>
    <t>③ 주식관련평가이익</t>
  </si>
  <si>
    <t>Ⅶ.유형자산</t>
    <phoneticPr fontId="18" type="noConversion"/>
  </si>
  <si>
    <t>Ⅹ.총   포   괄   이   익</t>
  </si>
  <si>
    <t>a.국내선물평가이익-주식</t>
  </si>
  <si>
    <t>① 사용권자산</t>
  </si>
  <si>
    <t>b.국내옵션평가이익-주식</t>
  </si>
  <si>
    <t>가.유형자산감가상각누계액</t>
  </si>
  <si>
    <t>① 사용권자산감가상각누계액</t>
  </si>
  <si>
    <t>Ⅵ.무형자산</t>
  </si>
  <si>
    <t>① 예금이자</t>
  </si>
  <si>
    <t>Ⅷ.무형자산</t>
    <phoneticPr fontId="18" type="noConversion"/>
  </si>
  <si>
    <t>② 양도성예금증서거래이익</t>
  </si>
  <si>
    <t>a.양도성예금증서매매이익</t>
  </si>
  <si>
    <t>③ 증금예치금이자</t>
  </si>
  <si>
    <t>④ 기타예치금이자수익</t>
  </si>
  <si>
    <t>2) 당기손익-공정가치측정금융자산이자수익</t>
  </si>
  <si>
    <t>Ⅶ.기타자산</t>
  </si>
  <si>
    <t>① 채권이자</t>
  </si>
  <si>
    <t>② 기업어음증권이자</t>
  </si>
  <si>
    <t>Ⅸ.수취채권</t>
    <phoneticPr fontId="18" type="noConversion"/>
  </si>
  <si>
    <t>③ 단기사채이자</t>
  </si>
  <si>
    <t>3) 상각후원가측정금융자산이자</t>
  </si>
  <si>
    <t>① 신용공여이자</t>
  </si>
  <si>
    <t>a.신용거래융자이자</t>
  </si>
  <si>
    <t>② 채권미수금</t>
  </si>
  <si>
    <t>b.예탁증권담보대출이자</t>
  </si>
  <si>
    <t>ㄱ.예탁담보대출이자</t>
  </si>
  <si>
    <t>ㄴ.매도담보대출이자</t>
  </si>
  <si>
    <t>② 환매조건부채권매수이자</t>
  </si>
  <si>
    <t>④ 외국환미수금</t>
    <phoneticPr fontId="54" type="noConversion"/>
  </si>
  <si>
    <t>③ 대출금이자</t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</si>
  <si>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54" type="noConversion"/>
  </si>
  <si>
    <t>④ 사모사채이자</t>
  </si>
  <si>
    <t>① 미수금이자</t>
  </si>
  <si>
    <t>② 증권시장공동기금 운용이자</t>
  </si>
  <si>
    <t>③ 파생상품시장공동기금 운용이자</t>
  </si>
  <si>
    <t>④ 스왑증거금이자수익</t>
  </si>
  <si>
    <t>⑤ 기타이자수익</t>
  </si>
  <si>
    <t>a.이자수익-차액결제</t>
  </si>
  <si>
    <t>6) 해외미수금(자기)</t>
  </si>
  <si>
    <t>b.기타이자(미수.연체료.주택)</t>
  </si>
  <si>
    <t>1) 외환차익</t>
  </si>
  <si>
    <t>① 해외미수금(고객)</t>
    <phoneticPr fontId="18" type="noConversion"/>
  </si>
  <si>
    <t>① 미수수탁수수료(국내)</t>
  </si>
  <si>
    <t>2) 외화환산이익</t>
  </si>
  <si>
    <t>② 해외미수금(자기)</t>
    <phoneticPr fontId="18" type="noConversion"/>
  </si>
  <si>
    <t>② 미수수탁수수료(해외)</t>
  </si>
  <si>
    <t>1) 배당금수익</t>
  </si>
  <si>
    <t>① 당기손익-공정가치측정금융자산배당금수익</t>
  </si>
  <si>
    <t>2) 분배금수익</t>
  </si>
  <si>
    <t>① 투자조합 분배금수익</t>
  </si>
  <si>
    <t>② 미수신용거래융자이자-기타</t>
  </si>
  <si>
    <t>② 수익증권 분배금수익</t>
  </si>
  <si>
    <t>④ 기타</t>
    <phoneticPr fontId="54" type="noConversion"/>
  </si>
  <si>
    <t>③ 미수채권이자</t>
  </si>
  <si>
    <t>3) 별도예치금 평가이익</t>
  </si>
  <si>
    <t>④ 미수단기사채이자</t>
  </si>
  <si>
    <t>4) 충당부채환입액</t>
  </si>
  <si>
    <t>② 기타충당부채환입</t>
  </si>
  <si>
    <t>① 매매수수료-국내분</t>
  </si>
  <si>
    <t>다.선급금</t>
  </si>
  <si>
    <t>a.예탁원수수료(코스닥)</t>
  </si>
  <si>
    <t>b.예탁원수수료(코넥스)</t>
  </si>
  <si>
    <t>3) 미수배당금</t>
    <phoneticPr fontId="18" type="noConversion"/>
  </si>
  <si>
    <t>c.예탁원수수료(거래소)</t>
  </si>
  <si>
    <t>4) 기타미수수익</t>
    <phoneticPr fontId="18" type="noConversion"/>
  </si>
  <si>
    <t>라.선급비용</t>
  </si>
  <si>
    <t>d.예탁원수수료(K-OTC)</t>
  </si>
  <si>
    <t>e.거래소정률회비</t>
  </si>
  <si>
    <t>f.채권정률회비</t>
  </si>
  <si>
    <t>3) 기타선급비용</t>
  </si>
  <si>
    <t>g.코넥스정률회비</t>
  </si>
  <si>
    <t>h.선물정률회비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</si>
  <si>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</si>
  <si>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</si>
  <si>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</si>
  <si>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</si>
  <si>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2) 회원보증금</t>
  </si>
  <si>
    <t>i.옵션정률회비</t>
  </si>
  <si>
    <t>3) 기타보증금</t>
  </si>
  <si>
    <t>ㄱ.주가지수 옵션정률회비</t>
  </si>
  <si>
    <t>Ⅹ.이연법인세자산</t>
    <phoneticPr fontId="18" type="noConversion"/>
  </si>
  <si>
    <t>j.취급수수료(은행)</t>
  </si>
  <si>
    <t>ⅩⅠ.당기법인세자산</t>
    <phoneticPr fontId="18" type="noConversion"/>
  </si>
  <si>
    <t>k.코스닥 정율회비</t>
  </si>
  <si>
    <r>
      <t>ⅩⅡ</t>
    </r>
    <r>
      <rPr>
        <sz val="9"/>
        <color theme="1"/>
        <rFont val="맑은 고딕"/>
        <family val="3"/>
        <charset val="129"/>
        <scheme val="minor"/>
      </rPr>
      <t>.기타자산</t>
    </r>
    <phoneticPr fontId="18" type="noConversion"/>
  </si>
  <si>
    <t>l.거래소 프로세스 사용료</t>
  </si>
  <si>
    <t>ㄱ.유가</t>
  </si>
  <si>
    <t>ㄴ.코스닥</t>
  </si>
  <si>
    <t>ㄷ.코넥스</t>
  </si>
  <si>
    <t>ㄹ.파생</t>
  </si>
  <si>
    <t>① 증권미수금대손충당금</t>
  </si>
  <si>
    <t>ㅁ.채권</t>
  </si>
  <si>
    <t>② 기타미수금대손충당금</t>
  </si>
  <si>
    <t>m.예탁원 보관기관 수수료</t>
  </si>
  <si>
    <t>3) 선급수수료</t>
    <phoneticPr fontId="18" type="noConversion"/>
  </si>
  <si>
    <t>ㄱ.자기</t>
  </si>
  <si>
    <t>4) 기타선급비용</t>
    <phoneticPr fontId="18" type="noConversion"/>
  </si>
  <si>
    <t>① 미수채권이자대손충당금</t>
  </si>
  <si>
    <t>ㄴ.개별주식 옵션정률회비</t>
  </si>
  <si>
    <t>ㄴ.고객</t>
  </si>
  <si>
    <t>② 미수신용이자대손충당금</t>
  </si>
  <si>
    <t>n.예탁원대체수수료</t>
  </si>
  <si>
    <t>③ 기타미수수익대손충당금</t>
  </si>
  <si>
    <t>ㄱ.자기(예탁원대체수수료)</t>
  </si>
  <si>
    <t>자 산 총 계</t>
  </si>
  <si>
    <t>ㄴ.고객(예탁원대체수수료)</t>
  </si>
  <si>
    <t>o.프리보드수수료(K-OTC)</t>
  </si>
  <si>
    <t>마.보증금</t>
    <phoneticPr fontId="18" type="noConversion"/>
  </si>
  <si>
    <t>p.국내 매매수수료(기타)</t>
  </si>
  <si>
    <t>② 매매수수료-해외분</t>
  </si>
  <si>
    <t>a.해외주식 매매수수료(JPY)</t>
  </si>
  <si>
    <t>b.해외주식 매매수수료(HKD)</t>
  </si>
  <si>
    <t>c.해외주식 매매수수료(USD)</t>
  </si>
  <si>
    <t>② 해외주식 예수금(JPY)</t>
  </si>
  <si>
    <t>d.해외주식 매매수수료(CAD)</t>
  </si>
  <si>
    <t>③ 해외주식 예수금(HKD)</t>
  </si>
  <si>
    <t>e.해외주식 매매수수료(EUR)</t>
  </si>
  <si>
    <t>④ 해외주식 예수금(CNY)</t>
  </si>
  <si>
    <t>f.해외주식 매매수수료(GBP)</t>
  </si>
  <si>
    <t>⑤ 해외주식 예수금(USD)</t>
  </si>
  <si>
    <t>g.매매수수료-해외선물옵션(FCM)</t>
  </si>
  <si>
    <t>⑥ 해외주식 예수금(CAD)</t>
  </si>
  <si>
    <t>h.해외주식 매매수수료(SGD)</t>
  </si>
  <si>
    <t>⑦ 해외주식 예수금(EUR)</t>
  </si>
  <si>
    <t>i.해외주식 매매수수료(CNY)</t>
  </si>
  <si>
    <t>⑧ 해외주식 예수금(GBP)</t>
  </si>
  <si>
    <t>j.해외주식 매매수수료(KRW)</t>
  </si>
  <si>
    <t>⑨ 해외주식 예수금(SGD)</t>
  </si>
  <si>
    <t>k.해외옵션결제수수료</t>
  </si>
  <si>
    <t>⑩ 해외주식 예수금(CHF)</t>
  </si>
  <si>
    <t>l.매매수수료-EUREX(FCM)</t>
  </si>
  <si>
    <t>m.매매수수료-TF</t>
  </si>
  <si>
    <t>n.매매수수료-유로클리어</t>
  </si>
  <si>
    <t>3) 투자일임수수료</t>
  </si>
  <si>
    <t>4) 대여수수료</t>
  </si>
  <si>
    <t>⑪ 국내선물대용 예수금</t>
    <phoneticPr fontId="18" type="noConversion"/>
  </si>
  <si>
    <t>① 대여수수료-예탁원</t>
  </si>
  <si>
    <t>② 대여수수료-고객</t>
  </si>
  <si>
    <t>5) 기타수수료비용(오픈뱅킹)</t>
  </si>
  <si>
    <t>6) 기타수수료비용(오픈뱅킹 주거래)</t>
  </si>
  <si>
    <t>7) 기타수수료비용</t>
  </si>
  <si>
    <t>나.유가증권평가 및 처분손실</t>
  </si>
  <si>
    <t>1) 당기손익-공정가치측정금융상품처분손실</t>
  </si>
  <si>
    <t>① 주식처분손실</t>
  </si>
  <si>
    <t>a.주식처분손실</t>
  </si>
  <si>
    <t>b.외화주식처분손실</t>
  </si>
  <si>
    <t>② 출자금처분손실</t>
  </si>
  <si>
    <t>③ 신주인수권증서처분손실</t>
  </si>
  <si>
    <t>a.신주인수권증서처분손실</t>
  </si>
  <si>
    <t>① CMS 예수금</t>
  </si>
  <si>
    <t>b.신주인수권증서전환손실</t>
  </si>
  <si>
    <t>④ 채권처분손실</t>
  </si>
  <si>
    <t>4) 청약자예수금</t>
    <phoneticPr fontId="18" type="noConversion"/>
  </si>
  <si>
    <t>③ 기타(해외)</t>
  </si>
  <si>
    <t>a.채권처분손실</t>
  </si>
  <si>
    <t>⑤ 집합투자증권처분손실</t>
  </si>
  <si>
    <t>② 청약자예수금-일반</t>
    <phoneticPr fontId="18" type="noConversion"/>
  </si>
  <si>
    <t>1) 기타담보금</t>
  </si>
  <si>
    <t>⑥ 기업어음증권처분손실</t>
  </si>
  <si>
    <t>5) 집합투자증권투자자예수금</t>
    <phoneticPr fontId="18" type="noConversion"/>
  </si>
  <si>
    <t>① 대여담보금</t>
  </si>
  <si>
    <t>⑦ 단기사채처분손실</t>
  </si>
  <si>
    <t>6) 기타예수금</t>
    <phoneticPr fontId="18" type="noConversion"/>
  </si>
  <si>
    <t>⑧ 당기손익-공정가치측정금융상품상환손실</t>
  </si>
  <si>
    <t>2) 당기손익-공정가치측정금융상품평가손실</t>
  </si>
  <si>
    <t>① 주식평가손실</t>
  </si>
  <si>
    <t>2) 대여담보금</t>
    <phoneticPr fontId="54" type="noConversion"/>
  </si>
  <si>
    <t>Ⅱ.차입부채</t>
  </si>
  <si>
    <t>a.주식평가손실</t>
  </si>
  <si>
    <t>3) 스왑담보금</t>
    <phoneticPr fontId="54" type="noConversion"/>
  </si>
  <si>
    <t>가.차입금</t>
  </si>
  <si>
    <t>b.외화주식평가손실</t>
  </si>
  <si>
    <t>② 출자금평가손실</t>
  </si>
  <si>
    <t>③ 신주인수권증서평가손실</t>
  </si>
  <si>
    <t>④ 채권평가손실</t>
  </si>
  <si>
    <t>a.채권평가손실</t>
  </si>
  <si>
    <t>2) 기업어음(CP)차입금</t>
  </si>
  <si>
    <t>⑤ 집합투자증권평가손실</t>
  </si>
  <si>
    <t>3) 단기사채 차입금</t>
  </si>
  <si>
    <t>3) 매도유가증권평가손실</t>
  </si>
  <si>
    <t>나.환매조건부채권매도</t>
  </si>
  <si>
    <t>② 채권평가손실</t>
  </si>
  <si>
    <t>③ 기타매도유가증권평가손실</t>
  </si>
  <si>
    <t>다.매도유가증권</t>
  </si>
  <si>
    <t>4) 파생결합증권처분손실</t>
  </si>
  <si>
    <t>① 주식워런트증권처분손실</t>
  </si>
  <si>
    <t>a.주식스왑</t>
    <phoneticPr fontId="54" type="noConversion"/>
  </si>
  <si>
    <t>②  상품관련</t>
    <phoneticPr fontId="18" type="noConversion"/>
  </si>
  <si>
    <t>5) 파생결합증권평가손실</t>
  </si>
  <si>
    <t>4) 기타매도유가증권</t>
  </si>
  <si>
    <t>① 주식워런트증권평가손실</t>
  </si>
  <si>
    <t>③  통화관련</t>
    <phoneticPr fontId="18" type="noConversion"/>
  </si>
  <si>
    <t>6) 파생결합증권상환손실</t>
  </si>
  <si>
    <t>① 주식워런트증권청산손실</t>
  </si>
  <si>
    <t>다.파생상품관련손실</t>
  </si>
  <si>
    <t>1) 파생상품거래손실</t>
  </si>
  <si>
    <t>① 이자율관련거래손실</t>
  </si>
  <si>
    <t>a.국내선물거래손실-이자율</t>
  </si>
  <si>
    <t>② 통화관련거래손실</t>
  </si>
  <si>
    <t>a.국내선물거래손실-통화</t>
  </si>
  <si>
    <t>b.해외선물거래손실-통화</t>
  </si>
  <si>
    <t>다.환매조건부채권매도</t>
    <phoneticPr fontId="54" type="noConversion"/>
  </si>
  <si>
    <t>③ 주식관련거래손실</t>
  </si>
  <si>
    <t>가.충당부채</t>
  </si>
  <si>
    <t>a.국내선물거래손실-주식</t>
  </si>
  <si>
    <t>1) 복구충당부채</t>
  </si>
  <si>
    <t>b.EUREX 거래손실-주식</t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</si>
  <si>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18" type="noConversion"/>
  </si>
  <si>
    <t>2) 기타충당부채</t>
  </si>
  <si>
    <t>c.국내옵션거래손실-주식</t>
  </si>
  <si>
    <t>가.미지급배당금</t>
    <phoneticPr fontId="54" type="noConversion"/>
  </si>
  <si>
    <t>① 마일리지충당부채</t>
  </si>
  <si>
    <t>d.해외선물거래손실-주식</t>
  </si>
  <si>
    <t>나.미지급채무</t>
    <phoneticPr fontId="54" type="noConversion"/>
  </si>
  <si>
    <t>3) 매입약정충당부채</t>
  </si>
  <si>
    <t>4) 매입확약충당부채</t>
  </si>
  <si>
    <t>④ 상품관련거래손실</t>
  </si>
  <si>
    <t>나.당기법인세부채</t>
  </si>
  <si>
    <t>a.해외선물거래손실-상품</t>
  </si>
  <si>
    <t>다.미지급금</t>
    <phoneticPr fontId="54" type="noConversion"/>
  </si>
  <si>
    <t>1) 미지급법인세(법인세)</t>
  </si>
  <si>
    <t>2) 파생상품평가손실</t>
  </si>
  <si>
    <t>라.미지급비용</t>
    <phoneticPr fontId="54" type="noConversion"/>
  </si>
  <si>
    <t>2) 미지급법인세(주민세)</t>
  </si>
  <si>
    <t>① 이자율관련평가손실</t>
  </si>
  <si>
    <t>다.리스부채</t>
  </si>
  <si>
    <t>a.국내선물평가손실-이자율</t>
  </si>
  <si>
    <t>② 통화관련평가손실</t>
  </si>
  <si>
    <t>a.국내선물평가손실-통화</t>
  </si>
  <si>
    <t>b.해외선물평가손실-통화</t>
  </si>
  <si>
    <t>c.장외파생상품평가손실-통화</t>
  </si>
  <si>
    <t>③ 주식관련평가손실</t>
  </si>
  <si>
    <t>1) 미지급금-자기매매</t>
  </si>
  <si>
    <t>a.국내선물평가손실-주식</t>
  </si>
  <si>
    <t>2) 미지급금-위탁매매</t>
  </si>
  <si>
    <t>b.국내옵션평가손실-주식</t>
  </si>
  <si>
    <t>마.리스부채</t>
    <phoneticPr fontId="18" type="noConversion"/>
  </si>
  <si>
    <t>3) 미지급금-해외</t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</si>
  <si>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.충당부채</t>
    </r>
    <phoneticPr fontId="18" type="noConversion"/>
  </si>
  <si>
    <t>라.복구충당부채</t>
    <phoneticPr fontId="18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</si>
  <si>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8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</si>
  <si>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.기타부채</t>
    </r>
    <phoneticPr fontId="18" type="noConversion"/>
  </si>
  <si>
    <t>7) 미지급비용 FCM수수료(EUREX)</t>
  </si>
  <si>
    <t>① 투자자예탁금이용료</t>
  </si>
  <si>
    <t>가.선수금</t>
    <phoneticPr fontId="18" type="noConversion"/>
  </si>
  <si>
    <t>8) 미지급비용 보험료</t>
  </si>
  <si>
    <t>② 양도성예금증서거래손실</t>
  </si>
  <si>
    <t>나.선수수익</t>
    <phoneticPr fontId="18" type="noConversion"/>
  </si>
  <si>
    <t>9) 미지급비용 교육세</t>
  </si>
  <si>
    <t>a.양도성예금증서매매손실</t>
  </si>
  <si>
    <t>다.제세금예수금</t>
    <phoneticPr fontId="18" type="noConversion"/>
  </si>
  <si>
    <t>10) 미지급비용 기타</t>
  </si>
  <si>
    <t>③ 대여담보금이자</t>
  </si>
  <si>
    <t>라.기타의 기타부채</t>
    <phoneticPr fontId="18" type="noConversion"/>
  </si>
  <si>
    <t>① 차입금이자</t>
  </si>
  <si>
    <t>1) 갑종근로소득세</t>
  </si>
  <si>
    <t>a.증금차입금이자</t>
  </si>
  <si>
    <t>3) 예수금(고용보험료 등)</t>
    <phoneticPr fontId="18" type="noConversion"/>
  </si>
  <si>
    <t>2) 갑종근로소득주민세</t>
  </si>
  <si>
    <t>ㄱ.유통금융지급이자</t>
  </si>
  <si>
    <t>3) 이자소득세(개인)</t>
  </si>
  <si>
    <t>ㄴ.일중자금거래지급이자</t>
  </si>
  <si>
    <t>4) 이자소득주민세(개인)</t>
  </si>
  <si>
    <t>ㄷ.담보금융지원지급이자</t>
  </si>
  <si>
    <t>5) 배당소득세</t>
  </si>
  <si>
    <t>ㄹ.기타증금차입금지급이자</t>
  </si>
  <si>
    <t>6) 배당소득주민세</t>
  </si>
  <si>
    <t>b.기업어음(CP) 지급이자</t>
  </si>
  <si>
    <t>7) 이자소득세(법인)</t>
  </si>
  <si>
    <t>c.단기사채 지급이자</t>
  </si>
  <si>
    <t>8) 이자소득주민세(법인)</t>
  </si>
  <si>
    <t>② 환매조건부채권매도이자</t>
  </si>
  <si>
    <t>9) 사업소득세</t>
  </si>
  <si>
    <t>a.조건부매도차손</t>
  </si>
  <si>
    <t>나.우선주자본금</t>
    <phoneticPr fontId="18" type="noConversion"/>
  </si>
  <si>
    <t>10) 사업소득주민세</t>
  </si>
  <si>
    <t>b.조건부매도차손(기관RP)</t>
  </si>
  <si>
    <t>11) 연금소득세</t>
  </si>
  <si>
    <t>③ 기타차입부채이자비용</t>
  </si>
  <si>
    <t>12) 연금소득주민세</t>
  </si>
  <si>
    <t>13) 기타소득세</t>
  </si>
  <si>
    <t>① 이자비용-차액결제</t>
  </si>
  <si>
    <t>14) 기타소득주민세</t>
  </si>
  <si>
    <t>② 기타이자비용</t>
  </si>
  <si>
    <t>15) 저축해지가산세</t>
  </si>
  <si>
    <t>마.상각후원가측정금융자산평가 및 처분손실</t>
  </si>
  <si>
    <t>16) 저축해지가산세주민세</t>
  </si>
  <si>
    <t>17) 부가세예수금</t>
  </si>
  <si>
    <t>18) 증권거래세</t>
  </si>
  <si>
    <t>4) 예수금(산재보험료)</t>
  </si>
  <si>
    <t>① 단기종업원급여</t>
  </si>
  <si>
    <t>5) 대출관련인지대</t>
  </si>
  <si>
    <t>a.직원</t>
  </si>
  <si>
    <t>6) 계좌개설인지대</t>
  </si>
  <si>
    <t>ㄱ.직원급여</t>
  </si>
  <si>
    <t>7) 예수금(기타)</t>
  </si>
  <si>
    <t>ㄴ.직원상여(성과연봉)</t>
  </si>
  <si>
    <t>부 채 총 계</t>
  </si>
  <si>
    <t>ㄷ.직원상여(성과급)</t>
  </si>
  <si>
    <t>b.임원</t>
  </si>
  <si>
    <t>ㄱ.임원급여</t>
  </si>
  <si>
    <t>① 확정급여형퇴직급여</t>
  </si>
  <si>
    <t>1) 전환우선주</t>
  </si>
  <si>
    <t>a.당기근무원가</t>
  </si>
  <si>
    <t>ㄱ.퇴직금</t>
  </si>
  <si>
    <t>ㄴ.퇴직금(임원)</t>
  </si>
  <si>
    <t>① 복리후생비(야근특식대)</t>
  </si>
  <si>
    <t>1) 기타자본잉여금</t>
  </si>
  <si>
    <t>② 복리후생비(경조비)</t>
  </si>
  <si>
    <t>1) (당기순이익)</t>
  </si>
  <si>
    <t>자 본 총 계</t>
  </si>
  <si>
    <t>부 채 와 자 본 총 계</t>
  </si>
  <si>
    <t>① 전산운용비(전용선이용료)</t>
  </si>
  <si>
    <t>② 전산운용비(전산수선료)</t>
  </si>
  <si>
    <t>③ 전산운용비(전산용역비)</t>
  </si>
  <si>
    <t>④ 전산운용비(전산소모품비)</t>
  </si>
  <si>
    <t>⑤ 전산운용비(IDC)이용료</t>
  </si>
  <si>
    <t>① 임차료(사무실)</t>
  </si>
  <si>
    <t>② 임차료(사무기기)</t>
  </si>
  <si>
    <t>③ 임차료(차량임차료)</t>
  </si>
  <si>
    <t>① 지급수수료(송금.발행수수료)</t>
  </si>
  <si>
    <t>② 지급수수료(회계감사등수수료)</t>
  </si>
  <si>
    <t>③ 지급수수료(거래내역통보)</t>
  </si>
  <si>
    <t>④ 지급수수료(컨텐츠이용료)</t>
  </si>
  <si>
    <t>⑤ 지급수수료(운반비)</t>
  </si>
  <si>
    <t>⑥ 지급수수료(번역료등)</t>
  </si>
  <si>
    <t>⑦ 지급수수료(용역인건비)</t>
  </si>
  <si>
    <t>⑧ 지급수수료(정보 단말기 이용료)</t>
  </si>
  <si>
    <t>⑨ 지급수수료(체크단말기이용료)</t>
  </si>
  <si>
    <t>⑩ 지급수수료(ASP 이용료)</t>
  </si>
  <si>
    <t>⑪ 지급수수료(기타 정보 이용료)</t>
  </si>
  <si>
    <t>⑫ 지급수수료(CMS)</t>
  </si>
  <si>
    <t>⑬ 지급수수료(자금중개수수료)</t>
  </si>
  <si>
    <t>⑭ 지급수수료(자문료등)</t>
  </si>
  <si>
    <t>⑮ 지급수수료(기타)</t>
  </si>
  <si>
    <t>① 접대비(법인카드)</t>
  </si>
  <si>
    <t>② 접대비(선불카드)</t>
  </si>
  <si>
    <t>③ 접대비(현금)</t>
  </si>
  <si>
    <t>④ 접대비(세금계산서)</t>
  </si>
  <si>
    <t>① 감가상각비(기구비품)</t>
  </si>
  <si>
    <t>② 감가상각비(차량운반구)</t>
  </si>
  <si>
    <t>③ 감가상각비(리스장비)</t>
  </si>
  <si>
    <t>① 조사연구비</t>
  </si>
  <si>
    <t>① 연수비(사내연수비)</t>
  </si>
  <si>
    <t>① 광고선전비(지면)</t>
  </si>
  <si>
    <t>② 연수비(사외연수비)</t>
  </si>
  <si>
    <t>② 광고선전비(on_line)</t>
  </si>
  <si>
    <t>③ 광고선전비(판촉물)</t>
  </si>
  <si>
    <t>① 무형자산상각비</t>
  </si>
  <si>
    <t>④ 광고선전비(각종행사)</t>
  </si>
  <si>
    <t>⑤ 광고선전비(기타)</t>
  </si>
  <si>
    <t>① 세금과공과(상품거래세)</t>
  </si>
  <si>
    <t>② 세금과공과(제세금)</t>
  </si>
  <si>
    <t>③ 세금과공과(인지대)</t>
  </si>
  <si>
    <t>④ 세금과공과(제부담금)</t>
  </si>
  <si>
    <t>⑤ 세금과공과(협회비)</t>
  </si>
  <si>
    <t>⑥ 세금과공과(사업소세)</t>
  </si>
  <si>
    <t>⑦ 세금과공과(교육세)</t>
  </si>
  <si>
    <t>① 마일리지 전입</t>
  </si>
  <si>
    <t>① 잡비(수도광열비)</t>
  </si>
  <si>
    <t>① 회의행사비(회의비)</t>
  </si>
  <si>
    <t>① 여비교통비(시내교통비)</t>
  </si>
  <si>
    <t>② 여비교통비(시외출장비)</t>
  </si>
  <si>
    <t>③ 여비교통비(국외출장비)</t>
  </si>
  <si>
    <t>④ 여비교통비(일당)</t>
  </si>
  <si>
    <t>① 차량유지비(유류비)</t>
  </si>
  <si>
    <t>② 차량유지비(수선비)</t>
  </si>
  <si>
    <t>③ 차량유지비(보험료)</t>
  </si>
  <si>
    <t>④ 차량유지비(기타)</t>
  </si>
  <si>
    <t>① 소모품비(사무용품)</t>
  </si>
  <si>
    <t>② 소모품비(전산용품)</t>
  </si>
  <si>
    <t>① 보험료(기타)</t>
  </si>
  <si>
    <t>① 회의행사비(행사비)</t>
  </si>
  <si>
    <t>① 통신비</t>
  </si>
  <si>
    <t>a.통신비(전화료)</t>
  </si>
  <si>
    <t>b.통신비(우편체신료)</t>
  </si>
  <si>
    <t>c.통신비(전용회선료)</t>
  </si>
  <si>
    <t>d.통신비(CATV 시청료)</t>
  </si>
  <si>
    <t>② 수선비</t>
  </si>
  <si>
    <t>a.수선비(일반비품)</t>
  </si>
  <si>
    <t>③ 잡비</t>
  </si>
  <si>
    <t>a.잡비(채용경비)</t>
  </si>
  <si>
    <t>b.잡비(아르바이트경비)</t>
  </si>
  <si>
    <t>c.잡비(차연초대)</t>
  </si>
  <si>
    <t>d.잡비(화분관리비)</t>
  </si>
  <si>
    <t>e.잡비(기타)</t>
  </si>
  <si>
    <t>아.기타의 영업비용</t>
  </si>
  <si>
    <t>1) 기타대손상각비</t>
  </si>
  <si>
    <t>① 기타대손상각비</t>
  </si>
  <si>
    <t>Ⅲ.영 업 이 익</t>
  </si>
  <si>
    <t>① 고정자산처분이익</t>
  </si>
  <si>
    <t>1) 기타(잡수익)</t>
  </si>
  <si>
    <t>2) 지분법적용투자주식처분손실</t>
  </si>
  <si>
    <t>나.유형자산관련비용</t>
  </si>
  <si>
    <t>① 고정자산처분손실</t>
  </si>
  <si>
    <t>다.무형자산관련비용</t>
  </si>
  <si>
    <t>1) 무형자산처분손실</t>
  </si>
  <si>
    <t>라.기타영업외비용</t>
  </si>
  <si>
    <t>2)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</si>
  <si>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</si>
  <si>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</si>
  <si>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</si>
  <si>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</si>
  <si>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Ⅸ.중단사업손익</t>
  </si>
  <si>
    <t>Ⅹ.집합손익</t>
  </si>
  <si>
    <t>ⅩⅠ.당 기 순 이 익</t>
  </si>
  <si>
    <t>제22기</t>
    <phoneticPr fontId="54" type="noConversion"/>
  </si>
  <si>
    <t>제21기</t>
    <phoneticPr fontId="54" type="noConversion"/>
  </si>
  <si>
    <t>제23기 1분기</t>
    <phoneticPr fontId="54" type="noConversion"/>
  </si>
  <si>
    <t>① 기타예금</t>
  </si>
  <si>
    <t>1) 청약예치금</t>
  </si>
  <si>
    <t>① 자기분</t>
  </si>
  <si>
    <t>a.유상청약예치금</t>
  </si>
  <si>
    <t>3) 투자자예탁금별도예치금(신탁)</t>
  </si>
  <si>
    <t>4) 대차거래이행보증금</t>
  </si>
  <si>
    <t>5) 장내파생상품거래예치금</t>
  </si>
  <si>
    <t>6) 장내파생상품매매증거금</t>
  </si>
  <si>
    <t>7) 주식매매증거금</t>
  </si>
  <si>
    <t>8) 스왑증거금</t>
  </si>
  <si>
    <t>9) 유통금융담보금</t>
  </si>
  <si>
    <t>10) 특정예금등</t>
  </si>
  <si>
    <t>11) 기타예치금(외화)</t>
  </si>
  <si>
    <t>③ 해외주식 예치금(HKD)</t>
  </si>
  <si>
    <t>④ 해외주식 예치금(HKD)-자기</t>
  </si>
  <si>
    <t>⑤ 해외주식 예치금(CNY)</t>
  </si>
  <si>
    <t>⑥ 해외주식 예치금(CNY)-자기</t>
  </si>
  <si>
    <t>⑦ 해외주식 예치금(USD)</t>
  </si>
  <si>
    <t>⑧ 해외주식 예치금(USD)-자기</t>
  </si>
  <si>
    <t>⑨ 해외주식 예치금(CAD)</t>
  </si>
  <si>
    <t>⑩ 해외주식 예치금(EUR)</t>
  </si>
  <si>
    <t>⑪ 해외주식 예치금(GBP)</t>
  </si>
  <si>
    <t>⑫ 해외주식 예치금(SGD)</t>
  </si>
  <si>
    <t>⑬ 해외주식 예치금(CHF)</t>
  </si>
  <si>
    <t>⑭ 국내선물대용 예치금(USD)</t>
  </si>
  <si>
    <t>⑮ 기타외화예치금(USD)</t>
  </si>
  <si>
    <t>나.지분법적용투자주식</t>
  </si>
  <si>
    <t>다.파생결합증권</t>
  </si>
  <si>
    <t>1) 주식스왑</t>
  </si>
  <si>
    <t>2) 매입주식옵션</t>
  </si>
  <si>
    <t>③ 기타</t>
  </si>
  <si>
    <t>바.이연법인세자산</t>
  </si>
  <si>
    <t>사.미회수채권</t>
  </si>
  <si>
    <t>아.대손충당금</t>
  </si>
  <si>
    <t>① 청약자예수금-일반</t>
  </si>
  <si>
    <t>② 대여담보금(USD)</t>
  </si>
  <si>
    <t>③ 대여담보금(EUR)</t>
  </si>
  <si>
    <t>Ⅲ.파생상품부채</t>
  </si>
  <si>
    <t>2) 매도주식옵션</t>
  </si>
  <si>
    <t>다.파생상품 거래일손익인식평가조정액</t>
  </si>
  <si>
    <t>Ⅳ.기타부채</t>
  </si>
  <si>
    <t>라.미지급배당금</t>
  </si>
  <si>
    <t>마.미지급채무</t>
  </si>
  <si>
    <t>바.미지급금</t>
  </si>
  <si>
    <t>사.미지급금-증권</t>
  </si>
  <si>
    <t>아.미지급비용</t>
  </si>
  <si>
    <t>자.선수수익</t>
  </si>
  <si>
    <t>차.제세금예수금</t>
  </si>
  <si>
    <t>카.기타의 기타부채</t>
  </si>
  <si>
    <t>a.주식스왑</t>
  </si>
  <si>
    <t>제22기                  2020년 12월 31일 현재</t>
    <phoneticPr fontId="18" type="noConversion"/>
  </si>
  <si>
    <t>제23기 1분기          2021년 03월 31일 현재</t>
    <phoneticPr fontId="18" type="noConversion"/>
  </si>
  <si>
    <t>f.외화증권수탁(CNY)</t>
  </si>
  <si>
    <t>a.인수및주선수수료 채권</t>
  </si>
  <si>
    <t>⑤ 환전수수료(HKD_out)</t>
  </si>
  <si>
    <t>⑥ 환전수수료(SGD)</t>
  </si>
  <si>
    <t>⑦ 환전수수료(USD)</t>
  </si>
  <si>
    <t>⑧ 환전수수료(CAD)</t>
  </si>
  <si>
    <t>⑨ 환전수수료(EUR)</t>
  </si>
  <si>
    <t>⑩ 환전수수료(CNY)</t>
  </si>
  <si>
    <t>⑪ 기타수수료수익-CMS</t>
  </si>
  <si>
    <t>⑫ 기타수수료수익-오픈뱅킹</t>
  </si>
  <si>
    <t>⑬ 기타수수료수익-기타</t>
  </si>
  <si>
    <t>2) 당기손익-공정가치측정금융상품평가이익</t>
  </si>
  <si>
    <t>⑥ 기타당기손익-공정가치측정금융상품평가이익</t>
  </si>
  <si>
    <t>3) 매도유가증권평가이익</t>
  </si>
  <si>
    <t>4) 파생결합증권처분이익</t>
  </si>
  <si>
    <t>5) 파생결합증권평가이익</t>
  </si>
  <si>
    <t>6) 파생결합증권상환이익</t>
  </si>
  <si>
    <t>c.장외파생상품평가이익-주식</t>
  </si>
  <si>
    <t>④ 기타파생상품관련평가이익</t>
  </si>
  <si>
    <t>a.장외파생상품평가이익-기타파생상품</t>
  </si>
  <si>
    <t>마.상각후원가측정금융자산관련이익</t>
  </si>
  <si>
    <t>1) 대손충당금환입</t>
  </si>
  <si>
    <t>① 매입약정충당부채환입액</t>
  </si>
  <si>
    <t>⑥ 단기사채평가손실</t>
  </si>
  <si>
    <t>⑦ 기타당기손익-공정가치측정금융상품평가손실</t>
  </si>
  <si>
    <t>c.장외파생상품평가손실-주식</t>
  </si>
  <si>
    <t>③ 복리후생비(취미활동비)</t>
  </si>
  <si>
    <t>④ 복리후생비(의료보험료)</t>
  </si>
  <si>
    <t>⑤ 복리후생비(고용보험료)</t>
  </si>
  <si>
    <t>⑥ 복리후생비(산재보험료)</t>
  </si>
  <si>
    <t>⑦ 복리후생비(임금채권부담금)</t>
  </si>
  <si>
    <t>⑧ 복리후생비(국민연금)</t>
  </si>
  <si>
    <t>⑨ 복리후생비(보증보험료)</t>
  </si>
  <si>
    <t>⑩ 복리후생비(중식대)</t>
  </si>
  <si>
    <t>⑪ 복리후생비(주차비)</t>
  </si>
  <si>
    <t>⑫ 복리후생비(회식비)</t>
  </si>
  <si>
    <t>⑬ 복리후생비(학자금)</t>
  </si>
  <si>
    <t>⑭ 복리후생비(연월차수당)</t>
  </si>
  <si>
    <t>⑮ 복리후생비(사내행사비)</t>
  </si>
  <si>
    <t>ⓐ 복리후생비(사내강사료 및 행사비)</t>
  </si>
  <si>
    <t>ⓑ 복리후생비(시간외수당)</t>
  </si>
  <si>
    <t>ⓒ 복리후생비(직무수당)</t>
  </si>
  <si>
    <t>ⓓ 복리후생비(기타)</t>
  </si>
  <si>
    <t>① 도서인쇄비(책자제작비)</t>
  </si>
  <si>
    <t>② 도서인쇄비(보고서제작비)</t>
  </si>
  <si>
    <t>③ 도서인쇄비(도서구입비)</t>
  </si>
  <si>
    <t>④ 도서인쇄비(잡지신문구독료)</t>
  </si>
  <si>
    <t>⑤ 도서인쇄비(기타)</t>
  </si>
  <si>
    <t>b.수선비(기타)</t>
  </si>
  <si>
    <t>① 매입확약충당부채전입액</t>
  </si>
  <si>
    <t>제22기 1분기 2020년 1월 1일부터 2020년 03월 31일까지</t>
    <phoneticPr fontId="18" type="noConversion"/>
  </si>
  <si>
    <t>제23기 1분기 2021년 1월 1일부터 2021년 03월 31일까지</t>
    <phoneticPr fontId="18" type="noConversion"/>
  </si>
  <si>
    <t>제23기 1분기</t>
    <phoneticPr fontId="54" type="noConversion"/>
  </si>
  <si>
    <t>제22기 1분기</t>
    <phoneticPr fontId="54" type="noConversion"/>
  </si>
  <si>
    <t>2) 대손상각비</t>
    <phoneticPr fontId="241" type="noConversion"/>
  </si>
  <si>
    <t>1) 대출채권매각손실</t>
    <phoneticPr fontId="241" type="noConversion"/>
  </si>
  <si>
    <t>나.대손준비금 (적립예정액 포함)</t>
    <phoneticPr fontId="54" type="noConversion"/>
  </si>
  <si>
    <t>다.미처분이익잉여금 (대손준비금 적립예정액 차감)</t>
    <phoneticPr fontId="54" type="noConversion"/>
  </si>
  <si>
    <t>2) 투자자예탁금별도예치금(예금)</t>
    <phoneticPr fontId="241" type="noConversion"/>
  </si>
  <si>
    <t>9) 특정예금등</t>
    <phoneticPr fontId="241" type="noConversion"/>
  </si>
  <si>
    <t>10) 기타예치금(외화)</t>
    <phoneticPr fontId="241" type="noConversion"/>
  </si>
  <si>
    <t>11) 정기예적금</t>
    <phoneticPr fontId="241" type="noConversion"/>
  </si>
  <si>
    <t>12) 저축성보험예금</t>
    <phoneticPr fontId="241" type="noConversion"/>
  </si>
  <si>
    <t>3) 매도유가증권평가이익</t>
    <phoneticPr fontId="54" type="noConversion"/>
  </si>
  <si>
    <t>4) 파생결합증권처분이익</t>
    <phoneticPr fontId="54" type="noConversion"/>
  </si>
  <si>
    <t>5) 파생결합증권평가이익</t>
    <phoneticPr fontId="54" type="noConversion"/>
  </si>
  <si>
    <t>6) 파생결합증권상환이익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</si>
</sst>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);[Red]\(#,##0\)"/>
    <numFmt numFmtId="321" formatCode="#,##0_);\(#,##0\)"/>
  </numFmts>
  <fonts count="24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8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1"/>
      <color theme="0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7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338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1" borderId="28" applyNumberFormat="0" applyAlignment="0" applyProtection="0">
      <alignment vertical="center"/>
    </xf>
    <xf numFmtId="0" fontId="46" fillId="26" borderId="36" applyNumberFormat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30" borderId="3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8" borderId="29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9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3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31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6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9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9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6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6" fillId="0" borderId="0" applyNumberFormat="0" applyFont="0" applyFill="0" applyBorder="0" applyAlignment="0" applyProtection="0"/>
    <xf numFmtId="177" fontId="56" fillId="0" borderId="0" applyNumberFormat="0" applyFont="0" applyFill="0" applyBorder="0" applyAlignment="0" applyProtection="0"/>
    <xf numFmtId="176" fontId="56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8">
      <alignment horizontal="center" vertical="center"/>
    </xf>
    <xf numFmtId="191" fontId="59" fillId="0" borderId="0" applyFont="0" applyFill="0" applyBorder="0" applyAlignment="0" applyProtection="0"/>
    <xf numFmtId="192" fontId="59" fillId="0" borderId="39" applyBorder="0"/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1" fontId="58" fillId="0" borderId="38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0">
      <alignment vertical="center"/>
    </xf>
    <xf numFmtId="0" fontId="85" fillId="0" borderId="40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7">
      <alignment horizontal="right" vertical="center" shrinkToFit="1"/>
    </xf>
    <xf numFmtId="37" fontId="75" fillId="0" borderId="41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8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6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2"/>
    <xf numFmtId="10" fontId="79" fillId="0" borderId="0"/>
    <xf numFmtId="201" fontId="73" fillId="0" borderId="37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6" fillId="0" borderId="0" applyFont="0" applyFill="0" applyBorder="0" applyAlignment="0" applyProtection="0"/>
    <xf numFmtId="203" fontId="75" fillId="0" borderId="41">
      <alignment horizontal="left"/>
    </xf>
    <xf numFmtId="37" fontId="58" fillId="0" borderId="23" applyAlignment="0"/>
    <xf numFmtId="0" fontId="96" fillId="0" borderId="0"/>
    <xf numFmtId="204" fontId="107" fillId="0" borderId="0">
      <alignment vertical="center"/>
    </xf>
    <xf numFmtId="205" fontId="56" fillId="0" borderId="41" applyFill="0" applyBorder="0" applyProtection="0">
      <alignment vertical="center"/>
    </xf>
    <xf numFmtId="41" fontId="56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8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3">
      <alignment vertical="justify" wrapText="1"/>
    </xf>
    <xf numFmtId="203" fontId="75" fillId="0" borderId="41">
      <alignment horizontal="left"/>
    </xf>
    <xf numFmtId="0" fontId="79" fillId="0" borderId="0"/>
    <xf numFmtId="3" fontId="112" fillId="0" borderId="44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6" fillId="0" borderId="0">
      <alignment vertical="center"/>
    </xf>
    <xf numFmtId="197" fontId="56" fillId="0" borderId="0">
      <alignment vertical="center"/>
    </xf>
    <xf numFmtId="217" fontId="59" fillId="0" borderId="37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5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1">
      <alignment vertical="center" shrinkToFit="1"/>
    </xf>
    <xf numFmtId="0" fontId="59" fillId="0" borderId="0" applyFont="0" applyFill="0" applyBorder="0" applyAlignment="0" applyProtection="0"/>
    <xf numFmtId="3" fontId="59" fillId="0" borderId="39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6" fillId="0" borderId="0" applyFont="0" applyFill="0" applyBorder="0" applyAlignment="0" applyProtection="0"/>
    <xf numFmtId="42" fontId="56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6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19" fillId="0" borderId="0">
      <alignment vertical="center"/>
    </xf>
    <xf numFmtId="0" fontId="19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6" applyNumberFormat="0" applyFont="0" applyFill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7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3" fillId="0" borderId="50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1" applyNumberFormat="0" applyAlignment="0" applyProtection="0">
      <alignment vertical="center"/>
    </xf>
    <xf numFmtId="0" fontId="125" fillId="0" borderId="52" applyNumberFormat="0" applyFill="0" applyAlignment="0" applyProtection="0">
      <alignment vertical="center"/>
    </xf>
    <xf numFmtId="0" fontId="126" fillId="56" borderId="53" applyNumberFormat="0" applyAlignment="0" applyProtection="0">
      <alignment vertical="center"/>
    </xf>
    <xf numFmtId="0" fontId="127" fillId="38" borderId="53" applyNumberFormat="0" applyAlignment="0" applyProtection="0">
      <alignment vertical="center"/>
    </xf>
    <xf numFmtId="0" fontId="128" fillId="56" borderId="54" applyNumberFormat="0" applyAlignment="0" applyProtection="0">
      <alignment vertical="center"/>
    </xf>
    <xf numFmtId="0" fontId="129" fillId="0" borderId="0"/>
    <xf numFmtId="0" fontId="130" fillId="0" borderId="55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6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6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6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6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7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0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42">
      <alignment horizontal="center"/>
    </xf>
    <xf numFmtId="0" fontId="56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6" fillId="0" borderId="0"/>
    <xf numFmtId="246" fontId="56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6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6" fillId="0" borderId="37" applyFill="0" applyBorder="0" applyAlignment="0"/>
    <xf numFmtId="246" fontId="56" fillId="0" borderId="0">
      <protection locked="0"/>
    </xf>
    <xf numFmtId="266" fontId="94" fillId="0" borderId="0" applyFill="0" applyBorder="0" applyAlignment="0" applyProtection="0"/>
    <xf numFmtId="267" fontId="56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8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6" fillId="0" borderId="0"/>
    <xf numFmtId="270" fontId="78" fillId="0" borderId="0" applyFont="0" applyFill="0" applyBorder="0" applyAlignment="0" applyProtection="0"/>
    <xf numFmtId="0" fontId="117" fillId="0" borderId="59" applyNumberFormat="0" applyFont="0" applyFill="0" applyAlignment="0" applyProtection="0"/>
    <xf numFmtId="271" fontId="183" fillId="0" borderId="0" applyFill="0" applyBorder="0" applyAlignment="0" applyProtection="0"/>
    <xf numFmtId="37" fontId="57" fillId="0" borderId="60">
      <alignment horizontal="right"/>
    </xf>
    <xf numFmtId="37" fontId="181" fillId="0" borderId="60">
      <alignment horizontal="right"/>
    </xf>
    <xf numFmtId="37" fontId="166" fillId="0" borderId="60">
      <alignment horizontal="right"/>
    </xf>
    <xf numFmtId="37" fontId="182" fillId="0" borderId="60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7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0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0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1" applyNumberFormat="0" applyFill="0" applyBorder="0" applyAlignment="0" applyProtection="0">
      <alignment horizontal="left"/>
    </xf>
    <xf numFmtId="0" fontId="195" fillId="0" borderId="62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7" applyNumberFormat="0" applyFont="0" applyBorder="0" applyAlignment="0">
      <protection locked="0"/>
    </xf>
    <xf numFmtId="10" fontId="166" fillId="62" borderId="37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3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40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6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4">
      <alignment vertical="top" wrapText="1"/>
    </xf>
    <xf numFmtId="0" fontId="207" fillId="0" borderId="65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6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6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0"/>
    <xf numFmtId="204" fontId="58" fillId="0" borderId="0"/>
    <xf numFmtId="14" fontId="139" fillId="0" borderId="0">
      <alignment horizontal="center" wrapText="1"/>
      <protection locked="0"/>
    </xf>
    <xf numFmtId="0" fontId="56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6" fillId="0" borderId="0">
      <protection locked="0"/>
    </xf>
    <xf numFmtId="300" fontId="56" fillId="0" borderId="0" applyFont="0" applyFill="0" applyBorder="0" applyAlignment="0" applyProtection="0"/>
    <xf numFmtId="9" fontId="61" fillId="0" borderId="67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8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0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69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8">
      <protection locked="0"/>
    </xf>
    <xf numFmtId="304" fontId="220" fillId="0" borderId="38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9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0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2" applyProtection="0"/>
    <xf numFmtId="307" fontId="140" fillId="0" borderId="0" applyFont="0" applyFill="0" applyBorder="0" applyAlignment="0" applyProtection="0"/>
    <xf numFmtId="0" fontId="232" fillId="0" borderId="0"/>
    <xf numFmtId="199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6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3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3" fillId="28" borderId="29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2" fillId="28" borderId="29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11" fillId="28" borderId="29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8" fillId="28" borderId="29" applyNumberFormat="0" applyFont="0" applyAlignment="0" applyProtection="0">
      <alignment vertical="center"/>
    </xf>
    <xf numFmtId="0" fontId="47" fillId="26" borderId="2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41" fontId="36" fillId="0" borderId="0" xfId="63" applyFont="1" applyFill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left" vertical="center"/>
    </xf>
    <xf numFmtId="41" fontId="28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/>
    </xf>
    <xf numFmtId="0" fontId="5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55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56" fillId="0" borderId="0" xfId="946">
      <alignment vertical="center"/>
    </xf>
    <xf numFmtId="41" fontId="242" fillId="0" borderId="0" xfId="3378" applyFont="1">
      <alignment vertical="center"/>
    </xf>
    <xf numFmtId="41" fontId="0" fillId="0" borderId="0" xfId="264" applyFont="1">
      <alignment vertical="center"/>
    </xf>
    <xf numFmtId="41" fontId="242" fillId="0" borderId="0" xfId="264" applyFont="1">
      <alignment vertical="center"/>
    </xf>
    <xf numFmtId="41" fontId="243" fillId="0" borderId="0" xfId="946" applyNumberFormat="1" applyFont="1">
      <alignment vertical="center"/>
    </xf>
    <xf numFmtId="0" fontId="244" fillId="0" borderId="0" xfId="946" applyFont="1">
      <alignment vertical="center"/>
    </xf>
    <xf numFmtId="0" fontId="56" fillId="0" borderId="0" xfId="946" applyBorder="1">
      <alignment vertical="center"/>
    </xf>
    <xf numFmtId="0" fontId="56" fillId="0" borderId="0" xfId="946" applyBorder="1" applyAlignment="1">
      <alignment horizontal="center" vertical="center"/>
    </xf>
    <xf numFmtId="0" fontId="56" fillId="0" borderId="0" xfId="946" applyFill="1" applyAlignment="1"/>
    <xf numFmtId="41" fontId="0" fillId="0" borderId="0" xfId="264" applyFont="1" applyFill="1">
      <alignment vertical="center"/>
    </xf>
    <xf numFmtId="0" fontId="56" fillId="0" borderId="0" xfId="946" applyFill="1">
      <alignment vertical="center"/>
    </xf>
    <xf numFmtId="0" fontId="247" fillId="0" borderId="0" xfId="946" applyFont="1" applyFill="1">
      <alignment vertical="center"/>
    </xf>
    <xf numFmtId="41" fontId="242" fillId="0" borderId="0" xfId="264" applyFont="1" applyFill="1">
      <alignment vertical="center"/>
    </xf>
    <xf numFmtId="0" fontId="36" fillId="0" borderId="76" xfId="946" applyFont="1" applyFill="1" applyBorder="1">
      <alignment vertical="center"/>
    </xf>
    <xf numFmtId="41" fontId="36" fillId="0" borderId="77" xfId="264" applyFont="1" applyFill="1" applyBorder="1">
      <alignment vertical="center"/>
    </xf>
    <xf numFmtId="0" fontId="248" fillId="0" borderId="76" xfId="946" applyFont="1" applyFill="1" applyBorder="1">
      <alignment vertical="center"/>
    </xf>
    <xf numFmtId="41" fontId="36" fillId="0" borderId="78" xfId="264" applyFont="1" applyFill="1" applyBorder="1">
      <alignment vertical="center"/>
    </xf>
    <xf numFmtId="41" fontId="36" fillId="0" borderId="0" xfId="264" applyFont="1" applyFill="1" applyBorder="1">
      <alignment vertical="center"/>
    </xf>
    <xf numFmtId="41" fontId="56" fillId="0" borderId="0" xfId="946" applyNumberFormat="1">
      <alignment vertical="center"/>
    </xf>
    <xf numFmtId="0" fontId="36" fillId="0" borderId="16" xfId="946" applyFont="1" applyFill="1" applyBorder="1">
      <alignment vertical="center"/>
    </xf>
    <xf numFmtId="0" fontId="36" fillId="0" borderId="19" xfId="946" applyFont="1" applyFill="1" applyBorder="1">
      <alignment vertical="center"/>
    </xf>
    <xf numFmtId="0" fontId="36" fillId="0" borderId="25" xfId="946" applyFont="1" applyFill="1" applyBorder="1">
      <alignment vertical="center"/>
    </xf>
    <xf numFmtId="0" fontId="37" fillId="0" borderId="14" xfId="946" applyFont="1" applyFill="1" applyBorder="1">
      <alignment vertical="center"/>
    </xf>
    <xf numFmtId="320" fontId="37" fillId="0" borderId="0" xfId="3378" applyNumberFormat="1" applyFont="1" applyFill="1" applyBorder="1">
      <alignment vertical="center"/>
    </xf>
    <xf numFmtId="0" fontId="36" fillId="0" borderId="74" xfId="946" applyFont="1" applyFill="1" applyBorder="1">
      <alignment vertical="center"/>
    </xf>
    <xf numFmtId="0" fontId="248" fillId="0" borderId="74" xfId="946" applyFont="1" applyFill="1" applyBorder="1">
      <alignment vertical="center"/>
    </xf>
    <xf numFmtId="41" fontId="36" fillId="0" borderId="75" xfId="264" applyFont="1" applyFill="1" applyBorder="1">
      <alignment vertical="center"/>
    </xf>
    <xf numFmtId="0" fontId="36" fillId="0" borderId="11" xfId="946" applyFont="1" applyFill="1" applyBorder="1">
      <alignment vertical="center"/>
    </xf>
    <xf numFmtId="0" fontId="36" fillId="0" borderId="20" xfId="946" applyFont="1" applyFill="1" applyBorder="1">
      <alignment vertical="center"/>
    </xf>
    <xf numFmtId="0" fontId="36" fillId="0" borderId="9" xfId="946" applyFont="1" applyFill="1" applyBorder="1">
      <alignment vertical="center"/>
    </xf>
    <xf numFmtId="0" fontId="36" fillId="0" borderId="4" xfId="946" applyFont="1" applyFill="1" applyBorder="1">
      <alignment vertical="center"/>
    </xf>
    <xf numFmtId="320" fontId="36" fillId="0" borderId="0" xfId="3378" applyNumberFormat="1" applyFont="1" applyFill="1" applyBorder="1">
      <alignment vertical="center"/>
    </xf>
    <xf numFmtId="41" fontId="241" fillId="0" borderId="0" xfId="264" applyFont="1">
      <alignment vertical="center"/>
    </xf>
    <xf numFmtId="0" fontId="36" fillId="0" borderId="1" xfId="946" applyFont="1" applyFill="1" applyBorder="1">
      <alignment vertical="center"/>
    </xf>
    <xf numFmtId="0" fontId="36" fillId="0" borderId="73" xfId="946" applyFont="1" applyFill="1" applyBorder="1">
      <alignment vertical="center"/>
    </xf>
    <xf numFmtId="0" fontId="37" fillId="0" borderId="4" xfId="946" applyFont="1" applyFill="1" applyBorder="1">
      <alignment vertical="center"/>
    </xf>
    <xf numFmtId="0" fontId="36" fillId="0" borderId="0" xfId="946" applyFont="1" applyFill="1">
      <alignment vertical="center"/>
    </xf>
    <xf numFmtId="0" fontId="36" fillId="0" borderId="18" xfId="946" applyFont="1" applyFill="1" applyBorder="1">
      <alignment vertical="center"/>
    </xf>
    <xf numFmtId="0" fontId="36" fillId="0" borderId="7" xfId="946" applyFont="1" applyFill="1" applyBorder="1">
      <alignment vertical="center"/>
    </xf>
    <xf numFmtId="0" fontId="36" fillId="0" borderId="44" xfId="946" applyFont="1" applyFill="1" applyBorder="1">
      <alignment vertical="center"/>
    </xf>
    <xf numFmtId="0" fontId="36" fillId="0" borderId="71" xfId="946" applyFont="1" applyFill="1" applyBorder="1">
      <alignment vertical="center"/>
    </xf>
    <xf numFmtId="0" fontId="36" fillId="0" borderId="72" xfId="946" applyFont="1" applyFill="1" applyBorder="1">
      <alignment vertical="center"/>
    </xf>
    <xf numFmtId="0" fontId="238" fillId="74" borderId="11" xfId="946" applyFont="1" applyFill="1" applyBorder="1">
      <alignment vertical="center"/>
    </xf>
    <xf numFmtId="0" fontId="238" fillId="74" borderId="20" xfId="946" applyFont="1" applyFill="1" applyBorder="1">
      <alignment vertical="center"/>
    </xf>
    <xf numFmtId="0" fontId="238" fillId="74" borderId="9" xfId="946" applyFont="1" applyFill="1" applyBorder="1">
      <alignment vertical="center"/>
    </xf>
    <xf numFmtId="0" fontId="36" fillId="0" borderId="12" xfId="946" applyFont="1" applyFill="1" applyBorder="1">
      <alignment vertical="center"/>
    </xf>
    <xf numFmtId="0" fontId="36" fillId="0" borderId="21" xfId="946" applyFont="1" applyFill="1" applyBorder="1">
      <alignment vertical="center"/>
    </xf>
    <xf numFmtId="0" fontId="36" fillId="0" borderId="10" xfId="946" applyFont="1" applyFill="1" applyBorder="1">
      <alignment vertical="center"/>
    </xf>
    <xf numFmtId="0" fontId="19" fillId="0" borderId="0" xfId="946" applyFont="1" applyFill="1">
      <alignment vertical="center"/>
    </xf>
    <xf numFmtId="41" fontId="19" fillId="0" borderId="0" xfId="264" applyFont="1" applyFill="1">
      <alignment vertical="center"/>
    </xf>
    <xf numFmtId="321" fontId="36" fillId="0" borderId="16" xfId="3378" applyNumberFormat="1" applyFont="1" applyFill="1" applyBorder="1">
      <alignment vertical="center"/>
    </xf>
    <xf numFmtId="321" fontId="36" fillId="0" borderId="17" xfId="3378" applyNumberFormat="1" applyFont="1" applyFill="1" applyBorder="1">
      <alignment vertical="center"/>
    </xf>
    <xf numFmtId="321" fontId="36" fillId="0" borderId="11" xfId="3378" applyNumberFormat="1" applyFont="1" applyFill="1" applyBorder="1">
      <alignment vertical="center"/>
    </xf>
    <xf numFmtId="321" fontId="36" fillId="0" borderId="1" xfId="3378" applyNumberFormat="1" applyFont="1" applyFill="1" applyBorder="1">
      <alignment vertical="center"/>
    </xf>
    <xf numFmtId="321" fontId="36" fillId="0" borderId="1" xfId="946" applyNumberFormat="1" applyFont="1" applyFill="1" applyBorder="1">
      <alignment vertical="center"/>
    </xf>
    <xf numFmtId="321" fontId="36" fillId="0" borderId="12" xfId="3378" applyNumberFormat="1" applyFont="1" applyFill="1" applyBorder="1">
      <alignment vertical="center"/>
    </xf>
    <xf numFmtId="41" fontId="36" fillId="0" borderId="11" xfId="63" applyFont="1" applyFill="1" applyBorder="1">
      <alignment vertical="center"/>
    </xf>
    <xf numFmtId="41" fontId="36" fillId="0" borderId="1" xfId="63" applyFont="1" applyFill="1" applyBorder="1">
      <alignment vertical="center"/>
    </xf>
    <xf numFmtId="321" fontId="36" fillId="0" borderId="16" xfId="63" applyNumberFormat="1" applyFont="1" applyFill="1" applyBorder="1">
      <alignment vertical="center"/>
    </xf>
    <xf numFmtId="321" fontId="36" fillId="0" borderId="17" xfId="63" applyNumberFormat="1" applyFont="1" applyFill="1" applyBorder="1">
      <alignment vertical="center"/>
    </xf>
    <xf numFmtId="321" fontId="36" fillId="0" borderId="11" xfId="63" applyNumberFormat="1" applyFont="1" applyFill="1" applyBorder="1">
      <alignment vertical="center"/>
    </xf>
    <xf numFmtId="321" fontId="36" fillId="0" borderId="1" xfId="63" applyNumberFormat="1" applyFont="1" applyFill="1" applyBorder="1">
      <alignment vertical="center"/>
    </xf>
    <xf numFmtId="321" fontId="36" fillId="0" borderId="11" xfId="63" applyNumberFormat="1" applyFont="1" applyFill="1" applyBorder="1" applyAlignment="1">
      <alignment horizontal="right" vertical="center"/>
    </xf>
    <xf numFmtId="321" fontId="36" fillId="0" borderId="1" xfId="0" applyNumberFormat="1" applyFont="1" applyFill="1" applyBorder="1">
      <alignment vertical="center"/>
    </xf>
    <xf numFmtId="321" fontId="36" fillId="0" borderId="12" xfId="63" applyNumberFormat="1" applyFont="1" applyFill="1" applyBorder="1">
      <alignment vertical="center"/>
    </xf>
    <xf numFmtId="321" fontId="36" fillId="0" borderId="2" xfId="63" applyNumberFormat="1" applyFont="1" applyFill="1" applyBorder="1">
      <alignment vertical="center"/>
    </xf>
    <xf numFmtId="321" fontId="36" fillId="0" borderId="2" xfId="3378" applyNumberFormat="1" applyFont="1" applyFill="1" applyBorder="1">
      <alignment vertical="center"/>
    </xf>
    <xf numFmtId="0" fontId="56" fillId="0" borderId="39" xfId="946" applyBorder="1" applyAlignment="1">
      <alignment horizontal="center" vertical="center"/>
    </xf>
    <xf numFmtId="320" fontId="37" fillId="0" borderId="39" xfId="3378" applyNumberFormat="1" applyFont="1" applyFill="1" applyBorder="1">
      <alignment vertical="center"/>
    </xf>
    <xf numFmtId="320" fontId="36" fillId="0" borderId="39" xfId="3378" applyNumberFormat="1" applyFont="1" applyFill="1" applyBorder="1">
      <alignment vertical="center"/>
    </xf>
    <xf numFmtId="41" fontId="28" fillId="0" borderId="0" xfId="63" applyFont="1" applyFill="1" applyAlignment="1">
      <alignment vertical="center"/>
    </xf>
    <xf numFmtId="0" fontId="55" fillId="0" borderId="13" xfId="264" applyNumberFormat="1" applyFont="1" applyFill="1" applyBorder="1" applyAlignment="1">
      <alignment horizontal="left"/>
    </xf>
    <xf numFmtId="0" fontId="55" fillId="0" borderId="14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0" fontId="55" fillId="0" borderId="6" xfId="265" applyFont="1" applyFill="1" applyBorder="1"/>
    <xf numFmtId="0" fontId="55" fillId="0" borderId="7" xfId="265" applyFont="1" applyFill="1" applyBorder="1"/>
    <xf numFmtId="321" fontId="56" fillId="0" borderId="66" xfId="946" applyNumberFormat="1" applyFont="1" applyBorder="1">
      <alignment vertical="center"/>
    </xf>
    <xf numFmtId="321" fontId="36" fillId="0" borderId="8" xfId="63" applyNumberFormat="1" applyFont="1" applyFill="1" applyBorder="1">
      <alignment vertical="center"/>
    </xf>
    <xf numFmtId="41" fontId="36" fillId="0" borderId="5" xfId="63" applyFont="1" applyFill="1" applyBorder="1">
      <alignment vertical="center"/>
    </xf>
    <xf numFmtId="0" fontId="56" fillId="0" borderId="11" xfId="946" applyBorder="1">
      <alignment vertical="center"/>
    </xf>
    <xf numFmtId="0" fontId="28" fillId="0" borderId="0" xfId="0" applyFont="1" applyFill="1" applyAlignment="1">
      <alignment horizontal="center" vertical="center"/>
    </xf>
    <xf numFmtId="41" fontId="37" fillId="0" borderId="75" xfId="264" applyFont="1" applyFill="1" applyBorder="1">
      <alignment vertical="center"/>
    </xf>
    <xf numFmtId="0" fontId="36" fillId="0" borderId="9" xfId="0" applyFont="1" applyFill="1" applyBorder="1">
      <alignment vertical="center"/>
    </xf>
    <xf numFmtId="41" fontId="36" fillId="0" borderId="11" xfId="3378" applyFont="1" applyFill="1" applyBorder="1">
      <alignment vertical="center"/>
    </xf>
    <xf numFmtId="0" fontId="36" fillId="0" borderId="11" xfId="0" applyFont="1" applyFill="1" applyBorder="1">
      <alignment vertical="center"/>
    </xf>
    <xf numFmtId="0" fontId="36" fillId="0" borderId="20" xfId="0" applyFont="1" applyFill="1" applyBorder="1">
      <alignment vertical="center"/>
    </xf>
    <xf numFmtId="41" fontId="36" fillId="0" borderId="1" xfId="3378" applyFont="1" applyFill="1" applyBorder="1">
      <alignment vertical="center"/>
    </xf>
    <xf numFmtId="321" fontId="36" fillId="0" borderId="0" xfId="0" applyNumberFormat="1" applyFont="1" applyFill="1">
      <alignment vertical="center"/>
    </xf>
    <xf numFmtId="320" fontId="36" fillId="0" borderId="74" xfId="946" applyNumberFormat="1" applyFont="1" applyFill="1" applyBorder="1">
      <alignment vertical="center"/>
    </xf>
    <xf numFmtId="0" fontId="5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1" fontId="36" fillId="71" borderId="13" xfId="63" applyFont="1" applyFill="1" applyBorder="1" applyAlignment="1">
      <alignment horizontal="center" vertical="center"/>
    </xf>
    <xf numFmtId="41" fontId="36" fillId="71" borderId="15" xfId="63" applyFont="1" applyFill="1" applyBorder="1" applyAlignment="1">
      <alignment horizontal="center" vertical="center"/>
    </xf>
    <xf numFmtId="0" fontId="245" fillId="73" borderId="0" xfId="946" applyFont="1" applyFill="1" applyAlignment="1">
      <alignment horizontal="center" vertical="center"/>
    </xf>
    <xf numFmtId="0" fontId="36" fillId="72" borderId="22" xfId="946" applyFont="1" applyFill="1" applyBorder="1" applyAlignment="1">
      <alignment horizontal="center" vertical="center"/>
    </xf>
    <xf numFmtId="0" fontId="36" fillId="72" borderId="23" xfId="946" applyFont="1" applyFill="1" applyBorder="1" applyAlignment="1">
      <alignment horizontal="center" vertical="center"/>
    </xf>
    <xf numFmtId="0" fontId="36" fillId="71" borderId="22" xfId="946" applyFont="1" applyFill="1" applyBorder="1" applyAlignment="1">
      <alignment horizontal="center" vertical="center"/>
    </xf>
    <xf numFmtId="0" fontId="36" fillId="71" borderId="23" xfId="946" applyFont="1" applyFill="1" applyBorder="1" applyAlignment="1">
      <alignment horizontal="center" vertical="center"/>
    </xf>
    <xf numFmtId="41" fontId="36" fillId="71" borderId="16" xfId="3378" applyFont="1" applyFill="1" applyBorder="1" applyAlignment="1">
      <alignment horizontal="center" vertical="center"/>
    </xf>
    <xf numFmtId="41" fontId="36" fillId="71" borderId="17" xfId="3378" applyFont="1" applyFill="1" applyBorder="1" applyAlignment="1">
      <alignment horizontal="center" vertical="center"/>
    </xf>
    <xf numFmtId="41" fontId="28" fillId="0" borderId="0" xfId="63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71" borderId="26" xfId="946" applyFont="1" applyFill="1" applyBorder="1" applyAlignment="1">
      <alignment horizontal="center" vertical="center"/>
    </xf>
    <xf numFmtId="0" fontId="36" fillId="71" borderId="27" xfId="946" applyFont="1" applyFill="1" applyBorder="1" applyAlignment="1">
      <alignment horizontal="center" vertical="center"/>
    </xf>
    <xf numFmtId="41" fontId="36" fillId="71" borderId="13" xfId="3378" applyFont="1" applyFill="1" applyBorder="1" applyAlignment="1">
      <alignment horizontal="center" vertical="center"/>
    </xf>
    <xf numFmtId="41" fontId="36" fillId="71" borderId="15" xfId="3378" applyFont="1" applyFill="1" applyBorder="1" applyAlignment="1">
      <alignment horizontal="center" vertical="center"/>
    </xf>
  </cellXfs>
  <cellStyles count="3382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0 4" xfId="3378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4 3" xfId="3379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7 2" xfId="338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3 3" xfId="3380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1\c\2002&#45380;&#44208;&#49328;(&#51064;&#52380;)\&#50864;&#50857;&#54616;\&#44208;&#49328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51088;&#44552;&#54016;/2001&#45380;%2012&#50900;%2031&#51068;%20&#54788;&#51116;%20&#47924;&#50669;&#44552;&#50997;&#51092;&#505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00;&#51109;&#5440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bdc\&#44221;&#50689;&#51204;&#47029;&#54016;&#44277;&#50976;\&#51312;&#51333;&#50689;3\&#44048;&#49324;&#48372;&#44256;&#49436;\97%20Draft\KET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54805;&#48393;/My%20Documents/3D%202003/ASEM%20Capital/412tax%20ASEM/0&#44277;&#44277;&#442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51312;&#49436;/&#51089;&#50629;/7110%20&#51088;&#48376;%20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113%20&#44032;&#47609;&#51216;&#47588;&#52636;%20TEST&#51032;%20&#50892;&#53356;&#49884;&#53944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20%20&#54032;&#44288;&#48708;%20SAP&#51032;%20&#50892;&#53356;&#49884;&#53944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동성장기부채 "/>
      <sheetName val="장기차입금 (2)"/>
      <sheetName val="최종합계잔액시산표"/>
      <sheetName val="최종대차대조표"/>
      <sheetName val="최종손익계산서"/>
      <sheetName val="이익잉여금처분"/>
      <sheetName val="재무상태변동표"/>
      <sheetName val="현금"/>
      <sheetName val="당좌예금"/>
      <sheetName val="제예금"/>
      <sheetName val="외상매출금"/>
      <sheetName val="받을어음"/>
      <sheetName val="미수수익"/>
      <sheetName val="재고자산명세"/>
      <sheetName val="상품"/>
      <sheetName val="원재료수불"/>
      <sheetName val="제품부산물수불"/>
      <sheetName val="저장품"/>
      <sheetName val="선급금"/>
      <sheetName val="선급비용"/>
      <sheetName val="주임종대여"/>
      <sheetName val="부가세대급금"/>
      <sheetName val="장기성예금"/>
      <sheetName val="투자유가증권"/>
      <sheetName val="출자금"/>
      <sheetName val="특정현금과예금"/>
      <sheetName val="단퇴예치금"/>
      <sheetName val="가입권"/>
      <sheetName val="임차보증금"/>
      <sheetName val="유형자산"/>
      <sheetName val="건설가계정"/>
      <sheetName val="고정자산"/>
      <sheetName val="이연자산"/>
      <sheetName val="외상매입금"/>
      <sheetName val="지급어음"/>
      <sheetName val="당좌차월"/>
      <sheetName val="단기차입금"/>
      <sheetName val="미지급금"/>
      <sheetName val="선수금"/>
      <sheetName val="예수금"/>
      <sheetName val="미지급비용"/>
      <sheetName val="미지급법인세"/>
      <sheetName val="유동성사채"/>
      <sheetName val="예수보증금"/>
      <sheetName val="유동성장기부채"/>
      <sheetName val="장기차입금"/>
      <sheetName val="충당금"/>
      <sheetName val="대손충당금"/>
      <sheetName val="법인세등명세"/>
      <sheetName val="자본금"/>
      <sheetName val="수입금액"/>
      <sheetName val="매출액명세서"/>
      <sheetName val="매출원가"/>
      <sheetName val="판매비와일반관리비"/>
      <sheetName val="원가계산서"/>
      <sheetName val="제조원가"/>
      <sheetName val="수입이자"/>
      <sheetName val="수입배당금"/>
      <sheetName val="잡수입"/>
      <sheetName val="지급이자명세서"/>
      <sheetName val="사채이자"/>
      <sheetName val="유가증권처분손실"/>
      <sheetName val="잡손실"/>
      <sheetName val="할인어음"/>
      <sheetName val="매출대부가세검토"/>
      <sheetName val="94최종결산"/>
      <sheetName val="SHEET1"/>
      <sheetName val="10호(을)"/>
      <sheetName val="회사자료"/>
      <sheetName val="50호(을)"/>
      <sheetName val="34호"/>
      <sheetName val="표준BS(금융)"/>
      <sheetName val="32호"/>
      <sheetName val="시산표"/>
      <sheetName val="민감도"/>
      <sheetName val="유동성장기부채_"/>
      <sheetName val="장기차입금_(2)"/>
      <sheetName val="코드"/>
      <sheetName val="유동성장기부채_1"/>
      <sheetName val="장기차입금_(2)1"/>
      <sheetName val="M1000(LEAD)"/>
      <sheetName val="누PL"/>
      <sheetName val="결산서"/>
      <sheetName val="누TB"/>
      <sheetName val="은행"/>
      <sheetName val="MOTO"/>
      <sheetName val="INNO"/>
      <sheetName val="vlookup"/>
      <sheetName val="조선소시수"/>
      <sheetName val="I"/>
      <sheetName val="00생산실적"/>
      <sheetName val="요인별시수추이"/>
      <sheetName val="ST"/>
      <sheetName val="미지급이자(분쟁대상)"/>
      <sheetName val="Validation"/>
      <sheetName val="Datalist"/>
      <sheetName val="부서정보"/>
      <sheetName val="조직master"/>
      <sheetName val="계정master"/>
      <sheetName val="유동성장기부채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미수"/>
      <sheetName val="Sheet1"/>
      <sheetName val="선급"/>
      <sheetName val="카드채권(대출포함)"/>
      <sheetName val="TEMP1"/>
      <sheetName val="업무분장 "/>
      <sheetName val="리스"/>
      <sheetName val="#REF"/>
      <sheetName val="Prod Plan Input (Plng Bills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저장품(99.06.30)"/>
      <sheetName val="저장품(99.12.31)"/>
      <sheetName val="저장품(00.06.30)"/>
      <sheetName val="저장품(00.10.13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작업"/>
      <sheetName val="96전기자재수불"/>
      <sheetName val="저장품"/>
      <sheetName val="감가상각비"/>
      <sheetName val="정산표"/>
      <sheetName val="하나UBS사모혼합2 (1월)"/>
      <sheetName val="증감(최종)"/>
      <sheetName val="ELF(1월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미지급이자(분쟁대상)"/>
      <sheetName val="SALE&amp;COST"/>
      <sheetName val=" 견적서"/>
      <sheetName val="회사정보"/>
      <sheetName val="재무제표3년"/>
      <sheetName val="한계원가"/>
      <sheetName val="유통망계획"/>
      <sheetName val="SALE"/>
      <sheetName val="외화금융(97-03)"/>
      <sheetName val="통합"/>
      <sheetName val="산출기준(파견전산실)"/>
      <sheetName val="장기차입금"/>
      <sheetName val="투자유증"/>
      <sheetName val="0공공공"/>
      <sheetName val="tangi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Footnotes"/>
      <sheetName val="procedure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매출"/>
      <sheetName val="Threshold"/>
      <sheetName val="2010기말재고(INFO)"/>
      <sheetName val="GP율(INFO)"/>
      <sheetName val="2009재고(INFO)"/>
      <sheetName val="2008재고(INFO)"/>
      <sheetName val="2007재고금액의증가(info)"/>
      <sheetName val="2006재고금액의증가_info"/>
      <sheetName val="타계정대체(4분기)"/>
      <sheetName val="FF매출_2009(INFO)"/>
      <sheetName val="FF매출_2010(INFO)"/>
      <sheetName val="XREF"/>
      <sheetName val="Tickmarks"/>
      <sheetName val="기말재고(10)"/>
      <sheetName val="타계정대체(1분기)"/>
      <sheetName val="타계정대체(2분기)"/>
      <sheetName val="타계정대체(3분기)"/>
      <sheetName val="GP율"/>
      <sheetName val="3분기말재고"/>
      <sheetName val="가맹"/>
      <sheetName val="2009재고금액의증가"/>
      <sheetName val="2008재고금액의증가"/>
      <sheetName val="반기말재고"/>
      <sheetName val="타계정"/>
      <sheetName val="밀"/>
      <sheetName val="1.외주공사"/>
      <sheetName val="현금"/>
      <sheetName val="Lead"/>
      <sheetName val="Links"/>
      <sheetName val="#REF"/>
      <sheetName val="코드합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(참고, 완료후삭제)"/>
      <sheetName val="분석적검토(SAP)"/>
      <sheetName val="Threshold산정"/>
      <sheetName val="Tickmarks"/>
      <sheetName val="Instruction"/>
    </sheetNames>
    <sheetDataSet>
      <sheetData sheetId="0" refreshError="1"/>
      <sheetData sheetId="1">
        <row r="22">
          <cell r="P22">
            <v>2812237731</v>
          </cell>
        </row>
        <row r="23">
          <cell r="P23">
            <v>438063975</v>
          </cell>
        </row>
        <row r="24">
          <cell r="P24">
            <v>91071620</v>
          </cell>
        </row>
        <row r="25">
          <cell r="P25">
            <v>666321437</v>
          </cell>
        </row>
        <row r="26">
          <cell r="P26">
            <v>4681300</v>
          </cell>
        </row>
        <row r="27">
          <cell r="P27">
            <v>417244479</v>
          </cell>
        </row>
        <row r="28">
          <cell r="P28">
            <v>33397024239</v>
          </cell>
        </row>
        <row r="29">
          <cell r="P29">
            <v>12986969222</v>
          </cell>
        </row>
        <row r="30">
          <cell r="P30">
            <v>336912516</v>
          </cell>
        </row>
        <row r="31">
          <cell r="P31">
            <v>634347210</v>
          </cell>
        </row>
        <row r="33">
          <cell r="P33">
            <v>4855559944</v>
          </cell>
        </row>
        <row r="34">
          <cell r="P34">
            <v>98655500</v>
          </cell>
        </row>
        <row r="35">
          <cell r="P35">
            <v>24991662157</v>
          </cell>
        </row>
        <row r="36">
          <cell r="P36">
            <v>227877028</v>
          </cell>
        </row>
        <row r="37">
          <cell r="P37">
            <v>125188430</v>
          </cell>
        </row>
        <row r="38">
          <cell r="P38">
            <v>393162541</v>
          </cell>
        </row>
        <row r="39">
          <cell r="P39">
            <v>15306049116</v>
          </cell>
        </row>
        <row r="40">
          <cell r="P40">
            <v>4181768041</v>
          </cell>
        </row>
        <row r="41">
          <cell r="P41">
            <v>336249576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완성차 미수금"/>
      <sheetName val="출입자명단"/>
      <sheetName val="삼화95"/>
      <sheetName val="1월"/>
      <sheetName val="갑지(추정)"/>
      <sheetName val="경영혁신본부"/>
      <sheetName val="99퇴직"/>
      <sheetName val="부서별공수"/>
      <sheetName val="투입공수"/>
      <sheetName val="생산"/>
      <sheetName val="자재재고"/>
      <sheetName val="재공재고"/>
      <sheetName val="품질현황-보류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보정후BS"/>
      <sheetName val="YTD Sales(0411)"/>
      <sheetName val="사원명부"/>
      <sheetName val="10.31"/>
      <sheetName val="적심사표"/>
      <sheetName val="월할경비"/>
      <sheetName val="WorksheetSettings"/>
      <sheetName val="Sheet11"/>
      <sheetName val="회사정보"/>
      <sheetName val="LIST"/>
      <sheetName val="법인구분"/>
      <sheetName val="기초코드"/>
      <sheetName val="계정과목"/>
      <sheetName val="환율시트"/>
      <sheetName val="세부pl"/>
      <sheetName val="회사전체"/>
      <sheetName val="코드"/>
      <sheetName val="현금"/>
      <sheetName val="WPL"/>
      <sheetName val="수익성분석"/>
      <sheetName val="손익계산서"/>
      <sheetName val="이익잉여금처분계산서"/>
      <sheetName val="제조원가명세서"/>
      <sheetName val="현금흐름표"/>
      <sheetName val="IDONG"/>
      <sheetName val="외상매출금현황-수정분 A2"/>
      <sheetName val="감가상각"/>
      <sheetName val="총물량"/>
      <sheetName val="PAN"/>
      <sheetName val="원가율"/>
      <sheetName val="TSCLFEB"/>
      <sheetName val="지점장"/>
      <sheetName val="계수원본(99.2.28)"/>
      <sheetName val="213"/>
      <sheetName val="차액보증"/>
      <sheetName val="공통비배부기준"/>
      <sheetName val="취합표"/>
      <sheetName val="물량산출"/>
      <sheetName val="자료"/>
      <sheetName val="주요기준"/>
      <sheetName val="서식시트"/>
      <sheetName val="입력자료"/>
      <sheetName val="매출.물동명세"/>
      <sheetName val="Code"/>
      <sheetName val="Menu_Link"/>
      <sheetName val="basic_info"/>
      <sheetName val="5사남"/>
      <sheetName val="공통비(전체)"/>
      <sheetName val="제조부문배부"/>
      <sheetName val="99선급비용"/>
      <sheetName val="MH_생산"/>
      <sheetName val="보정전BS(세분류)"/>
      <sheetName val="보증금(전신전화가입권)"/>
      <sheetName val="내역"/>
      <sheetName val="설계"/>
      <sheetName val="비용"/>
      <sheetName val="관A준공"/>
      <sheetName val="대전"/>
      <sheetName val="Net PL(세분류)"/>
      <sheetName val="지역개발"/>
      <sheetName val="Voucher"/>
      <sheetName val="산출기준(파견전산실)"/>
      <sheetName val="99매출현"/>
      <sheetName val="발생집계"/>
      <sheetName val="95년간접비"/>
      <sheetName val="대차대조표"/>
      <sheetName val="①매출"/>
      <sheetName val="은행"/>
      <sheetName val="원천세납부"/>
      <sheetName val="Cash Flow"/>
      <sheetName val="6_3"/>
      <sheetName val="XREF"/>
      <sheetName val="운반장소등록"/>
      <sheetName val="기본자료"/>
      <sheetName val="Details"/>
      <sheetName val="아파트 기성내역서"/>
      <sheetName val="부도어음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받을어음할인및 융통어음"/>
      <sheetName val="3.판관비명세서"/>
      <sheetName val="9-1차이내역"/>
      <sheetName val="목표"/>
      <sheetName val="차수"/>
      <sheetName val="B"/>
      <sheetName val="퇴직급여충당금12.31"/>
      <sheetName val="3250-41"/>
      <sheetName val="공동"/>
      <sheetName val="단독"/>
      <sheetName val="Total"/>
      <sheetName val="ke24(0404)"/>
      <sheetName val="KE24(0403)"/>
      <sheetName val="계정code"/>
      <sheetName val="업종코드"/>
      <sheetName val="본공사"/>
      <sheetName val="양식3"/>
      <sheetName val="보빈규격"/>
      <sheetName val="정보"/>
      <sheetName val="기초"/>
      <sheetName val="추가(완)"/>
      <sheetName val="8월배정예산"/>
      <sheetName val="3"/>
      <sheetName val="1공장 재공품생산현황"/>
      <sheetName val="TCA"/>
      <sheetName val="담보평가"/>
      <sheetName val="연체대출"/>
      <sheetName val="00'미수"/>
      <sheetName val="외상매입금_Detail"/>
      <sheetName val="2.대외공문"/>
      <sheetName val="Reference"/>
      <sheetName val="CashFlow(중간집계)"/>
      <sheetName val="LoanList"/>
      <sheetName val="수h"/>
      <sheetName val="영업소실적"/>
      <sheetName val="1월실적 (2)"/>
      <sheetName val="달성율"/>
      <sheetName val="장할생활 (2)"/>
      <sheetName val="증감분석 및 연결조정"/>
      <sheetName val="입고단가기준"/>
      <sheetName val="요약BS"/>
      <sheetName val="기준봉급표"/>
      <sheetName val="범한여행"/>
      <sheetName val="이자율"/>
      <sheetName val="대차대조표12.01"/>
      <sheetName val="해외법인"/>
      <sheetName val="업무분장 "/>
      <sheetName val="총괄표"/>
      <sheetName val="우리종금예상재무제표"/>
      <sheetName val="11.17-11.23"/>
      <sheetName val="11.24-11.30"/>
      <sheetName val="기타현황"/>
      <sheetName val="Menu"/>
      <sheetName val="2.상각보정명세"/>
      <sheetName val="일위대가"/>
      <sheetName val="건축공사"/>
      <sheetName val="가정"/>
      <sheetName val="현장관리비"/>
      <sheetName val="리츠"/>
      <sheetName val="유림골조"/>
      <sheetName val="금융"/>
      <sheetName val="리스"/>
      <sheetName val="보험"/>
      <sheetName val="S&amp;R"/>
      <sheetName val="손익"/>
      <sheetName val="비교원가제출.고"/>
      <sheetName val="공사개요"/>
      <sheetName val="개인법인구분"/>
      <sheetName val="인별호봉표"/>
      <sheetName val="4-1. 매출원가 손익계획 집계표"/>
      <sheetName val="cfanal"/>
      <sheetName val="profit"/>
      <sheetName val="주주명부&lt;끝&gt;"/>
      <sheetName val="RC"/>
      <sheetName val="부산"/>
      <sheetName val="DATA"/>
      <sheetName val="하수급견적대비"/>
      <sheetName val="건설중인"/>
      <sheetName val="금액집계(리포트)"/>
      <sheetName val="본부별매출"/>
      <sheetName val="TB"/>
      <sheetName val="미지급비용2"/>
      <sheetName val="미지급비용"/>
      <sheetName val="현금흐름Ⅰ"/>
      <sheetName val="공통"/>
      <sheetName val="매출채권 및 담보비율 변동"/>
      <sheetName val="공사기성"/>
      <sheetName val="3-31"/>
      <sheetName val="합계잔액시산표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토목"/>
      <sheetName val="적현로"/>
      <sheetName val="만기"/>
      <sheetName val="누계매출"/>
      <sheetName val="적용환율"/>
      <sheetName val="작업불가"/>
      <sheetName val="Dólar Observado"/>
      <sheetName val="Rate"/>
      <sheetName val="수불표"/>
      <sheetName val="2공구산출내역"/>
      <sheetName val="입고12"/>
      <sheetName val="출고12"/>
      <sheetName val="인원자료"/>
      <sheetName val="설계내역서"/>
      <sheetName val="해창정"/>
      <sheetName val="4.2유효폭의 계산"/>
      <sheetName val="대비"/>
      <sheetName val="크라운"/>
      <sheetName val="1.MDF1공장"/>
      <sheetName val="Summary"/>
      <sheetName val="FRDS9805"/>
      <sheetName val="대구은행"/>
      <sheetName val="사업자등록증"/>
      <sheetName val="명세서"/>
      <sheetName val="화섬 MDP"/>
      <sheetName val="각종data"/>
      <sheetName val="노임이"/>
      <sheetName val="쌍용자료"/>
      <sheetName val="대우자료"/>
      <sheetName val="시산표"/>
      <sheetName val="Sheet6"/>
      <sheetName val="미오"/>
      <sheetName val="자본금"/>
      <sheetName val="재고"/>
      <sheetName val="퇴충"/>
      <sheetName val="외상매입금점별현황"/>
      <sheetName val="A1"/>
      <sheetName val="0"/>
      <sheetName val="작성요령"/>
      <sheetName val="(실사조정)총괄"/>
      <sheetName val="#REF"/>
      <sheetName val="CAUDIT"/>
      <sheetName val="듀레이션"/>
      <sheetName val="수율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T6-6(7)"/>
      <sheetName val="월별"/>
      <sheetName val="其他应收款明细及帐龄分析(表5)"/>
      <sheetName val="항목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수리결과"/>
      <sheetName val="권리분석"/>
      <sheetName val="BM_NEW2"/>
      <sheetName val="3-4현"/>
      <sheetName val="3-3현"/>
      <sheetName val="Farmtrac(Long)"/>
      <sheetName val="Table"/>
      <sheetName val="공수"/>
      <sheetName val="비용 배부후"/>
      <sheetName val="Class-Char"/>
      <sheetName val="부재료입고집계"/>
      <sheetName val="대차정산"/>
      <sheetName val="회수율"/>
      <sheetName val="위험보험료표"/>
      <sheetName val="직급별인적"/>
      <sheetName val="RECIMAKE"/>
      <sheetName val="주주명부-가나다"/>
      <sheetName val="민감도"/>
      <sheetName val="연장수당"/>
      <sheetName val="투자자본상계"/>
      <sheetName val="총괄"/>
      <sheetName val="별첨1(임금)"/>
      <sheetName val="Scoresheet"/>
      <sheetName val="지급이자와할인료(직매각)"/>
      <sheetName val="Asset98-CAK"/>
      <sheetName val="Asset9809CAK"/>
      <sheetName val="중장기 외화자금 보정명세(PBC)"/>
      <sheetName val="당월손익계산서★"/>
      <sheetName val="기초작업"/>
      <sheetName val="Config"/>
      <sheetName val="고객지원무상출하"/>
      <sheetName val="연구소예외출고"/>
      <sheetName val="2.Critical Component Estimation"/>
      <sheetName val="상세"/>
      <sheetName val="입력.판매"/>
      <sheetName val="입력.인원"/>
      <sheetName val="0701"/>
      <sheetName val="지급보증금74"/>
      <sheetName val="분개종합(01)"/>
      <sheetName val="LEASE4"/>
      <sheetName val="마스터"/>
      <sheetName val="국민연금"/>
      <sheetName val="BOM"/>
      <sheetName val="기초해지"/>
      <sheetName val="검산금액"/>
      <sheetName val="선수보증금"/>
      <sheetName val="연체일수"/>
      <sheetName val="잔가합계"/>
      <sheetName val="중도해지진행업체"/>
      <sheetName val="기초해지2"/>
      <sheetName val="건설가계정"/>
      <sheetName val="00.08계정"/>
      <sheetName val="보증어음분류"/>
      <sheetName val="사모사채분류"/>
      <sheetName val="118.세금과공과"/>
      <sheetName val="score_sheet1"/>
      <sheetName val="공제사업score_sheet1"/>
      <sheetName val="법인세비용_계산1"/>
      <sheetName val="정관_및_회계규정1"/>
      <sheetName val="주요ISSUE_사항1"/>
      <sheetName val="완성차_미수금1"/>
      <sheetName val="2006_과표및세액조정계산서1"/>
      <sheetName val="계수원본(99_2_28)1"/>
      <sheetName val="10_311"/>
      <sheetName val="YTD_Sales(0411)1"/>
      <sheetName val="외상매출금현황-수정분_A21"/>
      <sheetName val="매출_물동명세1"/>
      <sheetName val="Net_PL(세분류)"/>
      <sheetName val="Cash_Flow"/>
      <sheetName val="아파트_기성내역서"/>
      <sheetName val="받을어음할인및_융통어음"/>
      <sheetName val="3_판관비명세서"/>
      <sheetName val="퇴직급여충당금12_31"/>
      <sheetName val="2_대외공문"/>
      <sheetName val="업무분장_"/>
      <sheetName val="증감분석_및_연결조정"/>
      <sheetName val="장할생활_(2)"/>
      <sheetName val="R&amp;D"/>
      <sheetName val="부서코드"/>
      <sheetName val="CT 재공품생산현황"/>
      <sheetName val="인원계획-미화"/>
      <sheetName val="TDTKP"/>
      <sheetName val="DK-KH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회사제시"/>
      <sheetName val="부서CODE"/>
      <sheetName val="호봉CODE"/>
      <sheetName val="송전기본"/>
      <sheetName val="유가증권미수"/>
      <sheetName val="Macro1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현장"/>
      <sheetName val="선급비용"/>
      <sheetName val="YOEMAGUM"/>
      <sheetName val="BOJUNGGM"/>
      <sheetName val="Template"/>
      <sheetName val="control sheet"/>
      <sheetName val="BACKDATA"/>
      <sheetName val="매출(총액)"/>
      <sheetName val="판관비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Lead"/>
      <sheetName val="부서별"/>
      <sheetName val="LeadSchedule"/>
      <sheetName val="1공장_재공품생산현황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unit 4"/>
      <sheetName val="계획"/>
      <sheetName val="단가"/>
      <sheetName val="부정형평가"/>
      <sheetName val="재공품평가"/>
      <sheetName val="99판매"/>
      <sheetName val="데이터유효성목록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교각1"/>
      <sheetName val="편입토지조서"/>
      <sheetName val="Tiburon"/>
      <sheetName val="PL"/>
      <sheetName val="재무누계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급여명세서"/>
      <sheetName val="급여등록"/>
      <sheetName val="comm"/>
      <sheetName val="정리"/>
      <sheetName val="직급별인원계획"/>
      <sheetName val="사업별인원계획"/>
      <sheetName val="均等割DB"/>
      <sheetName val="VB "/>
      <sheetName val="부분품"/>
      <sheetName val="생산부대통지서"/>
      <sheetName val="유첨3.적용기준"/>
      <sheetName val="점수"/>
      <sheetName val="building"/>
      <sheetName val="건축원가"/>
      <sheetName val="보조재료비"/>
      <sheetName val="재료비"/>
      <sheetName val="2005원가집계표(합계)"/>
      <sheetName val="원가집계표(월별)"/>
      <sheetName val="생산직"/>
      <sheetName val="부서실적"/>
      <sheetName val="108.수선비"/>
      <sheetName val="SA"/>
      <sheetName val="RV미수수익보정"/>
      <sheetName val="불균등-거치외(미수)"/>
      <sheetName val="불균등-TOP(선수)"/>
      <sheetName val="처별전산"/>
      <sheetName val="Office only Letup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Data&amp;Result"/>
      <sheetName val="1부생산계획"/>
      <sheetName val="General Inputs"/>
      <sheetName val="CGC Inputs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에뛰드 내부관리가"/>
      <sheetName val="T48a"/>
      <sheetName val="불량"/>
      <sheetName val="보고서"/>
      <sheetName val="노임단가"/>
      <sheetName val="대환취급"/>
      <sheetName val="원자재상수"/>
      <sheetName val="원자재운송비"/>
      <sheetName val="산출내역서집계표"/>
      <sheetName val="상불"/>
      <sheetName val="Packaging cost Back Data"/>
      <sheetName val="제품구분"/>
      <sheetName val="현지법인 대손설정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품의양"/>
      <sheetName val="admin"/>
      <sheetName val="일위_파일"/>
      <sheetName val="법인별요약"/>
      <sheetName val="원가계산 (2)"/>
      <sheetName val="도근좌표"/>
      <sheetName val="요약PL"/>
      <sheetName val="참고_주임대리승진안(2013下)"/>
      <sheetName val="97년추정손익계산서"/>
      <sheetName val="0.0ControlSheet"/>
      <sheetName val="ST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97년"/>
      <sheetName val="Sheet7"/>
      <sheetName val="종기실공문"/>
      <sheetName val="업체손실공수.xls"/>
      <sheetName val="기본일위"/>
      <sheetName val="EQT-ESTN"/>
      <sheetName val="기본정보"/>
      <sheetName val="지점월추이"/>
      <sheetName val="호프"/>
      <sheetName val="과8"/>
      <sheetName val="손익분석"/>
      <sheetName val="의왕"/>
      <sheetName val="2009BS_감사전"/>
      <sheetName val="scosht"/>
      <sheetName val="2009PL_감사전"/>
      <sheetName val="UTCA"/>
      <sheetName val="1주"/>
      <sheetName val="2주"/>
      <sheetName val="3주"/>
      <sheetName val="4주"/>
      <sheetName val="직급실적"/>
      <sheetName val="TUL30"/>
      <sheetName val="아울렛_농산벤더"/>
      <sheetName val="경영비율_"/>
      <sheetName val="VB_"/>
      <sheetName val="원가계산_(2)"/>
      <sheetName val="9703"/>
      <sheetName val="고정자산원본"/>
      <sheetName val="투자현황"/>
      <sheetName val="가중치_사용자본회전율"/>
      <sheetName val="EE"/>
      <sheetName val="T02"/>
      <sheetName val="f3"/>
      <sheetName val="9706"/>
      <sheetName val="시작"/>
      <sheetName val="외화금융(97-03)"/>
      <sheetName val="주요비율-낙관"/>
      <sheetName val="Ⅰ-1"/>
      <sheetName val="대차,손익"/>
      <sheetName val="손익계산서(管理)"/>
      <sheetName val="구동"/>
      <sheetName val="경비공통"/>
      <sheetName val="용역원가명세서"/>
      <sheetName val="sap`04.7.14"/>
      <sheetName val="F-1,2"/>
      <sheetName val="담당자"/>
      <sheetName val="마감분석"/>
      <sheetName val="업체별재고금액"/>
      <sheetName val="성적표96"/>
      <sheetName val="추가예산"/>
      <sheetName val="주관사업"/>
      <sheetName val="일반(본사)"/>
      <sheetName val="일반(의성)"/>
      <sheetName val="미수금(공동공사비)"/>
      <sheetName val="경영분석"/>
      <sheetName val="서식지정"/>
      <sheetName val="기계장치"/>
      <sheetName val="result0927"/>
      <sheetName val="대우자동차용역비"/>
      <sheetName val="ORIGIN"/>
      <sheetName val="대차"/>
      <sheetName val="13.보증금(전신전화가입권)"/>
      <sheetName val="호봉표"/>
      <sheetName val="형틀공사"/>
      <sheetName val="월말마감"/>
      <sheetName val="SMCB9617145"/>
      <sheetName val="잉여금"/>
      <sheetName val="붙임2-1  지급조서명세서(2001년분)"/>
      <sheetName val="支払明細"/>
      <sheetName val="영업단위-8월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US Revenue (2)"/>
      <sheetName val="Act-NCI"/>
      <sheetName val="Act-NCE"/>
      <sheetName val="Control"/>
      <sheetName val="UTMBPL"/>
      <sheetName val="중부사업담당_1-11월_원가1"/>
      <sheetName val="YM98"/>
      <sheetName val="본사감가상각대장(비품)"/>
      <sheetName val="96"/>
      <sheetName val="제조공정"/>
      <sheetName val="MA"/>
      <sheetName val="96시"/>
      <sheetName val="Index"/>
      <sheetName val="평가제외"/>
      <sheetName val="수선비"/>
      <sheetName val="WH"/>
      <sheetName val="MANAGER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2담당0113"/>
      <sheetName val="1담당0113"/>
      <sheetName val="PR제조"/>
      <sheetName val="费率"/>
      <sheetName val="현금흐름표 근거자료"/>
      <sheetName val="黄做原材料进销存"/>
      <sheetName val="관세구분시트"/>
      <sheetName val="추가강의료내역"/>
      <sheetName val="5131"/>
      <sheetName val="경영계획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◀Chart_Data"/>
      <sheetName val="3사분기계획"/>
      <sheetName val="투자자산명세서"/>
      <sheetName val="명세"/>
      <sheetName val="BOX명칭"/>
      <sheetName val="95WBS"/>
      <sheetName val="공항,제주 판매율 분석"/>
      <sheetName val="1_현금흐름표"/>
      <sheetName val="조건식"/>
      <sheetName val="산업잠재수요현황"/>
      <sheetName val="산업체판매량세부내역"/>
      <sheetName val="매입계산서"/>
      <sheetName val="원가배부작업시간"/>
      <sheetName val="외화"/>
      <sheetName val="LEAD SHEET (K상각후회수율)"/>
      <sheetName val="제작실적"/>
      <sheetName val="PC실적"/>
      <sheetName val="신부서코드"/>
      <sheetName val="충당금"/>
      <sheetName val="EXPENSE"/>
      <sheetName val="일위대가표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건설중인자산(기타)"/>
      <sheetName val="23기-3분기결산PL"/>
      <sheetName val="피보험자명세(럭키확정분)"/>
      <sheetName val="예적금"/>
      <sheetName val="bs"/>
      <sheetName val="8월"/>
      <sheetName val="파워콤"/>
      <sheetName val="기초데이타"/>
      <sheetName val="배서어음명세서"/>
      <sheetName val="fnc"/>
      <sheetName val="Re1"/>
      <sheetName val="2.지분법적용주식Leadsheet(회사제시)"/>
      <sheetName val="시설이용권명세서"/>
      <sheetName val="PUR-12K"/>
      <sheetName val="인사자료총집계"/>
      <sheetName val="연평잔"/>
      <sheetName val="SE_Output"/>
      <sheetName val="원가배분01년(등본)"/>
      <sheetName val="공구기구"/>
      <sheetName val="은행조회서"/>
      <sheetName val="23을"/>
      <sheetName val="본사_09"/>
      <sheetName val="score_sheet3"/>
      <sheetName val="공제사업score_sheet3"/>
      <sheetName val="법인세비용_계산3"/>
      <sheetName val="정관_및_회계규정3"/>
      <sheetName val="주요ISSUE_사항3"/>
      <sheetName val="10_313"/>
      <sheetName val="완성차_미수금3"/>
      <sheetName val="2006_과표및세액조정계산서3"/>
      <sheetName val="매출_물동명세3"/>
      <sheetName val="Net_PL(세분류)2"/>
      <sheetName val="계수원본(99_2_28)3"/>
      <sheetName val="YTD_Sales(0411)3"/>
      <sheetName val="외상매출금현황-수정분_A23"/>
      <sheetName val="Cash_Flow2"/>
      <sheetName val="3_판관비명세서2"/>
      <sheetName val="11_17-11_232"/>
      <sheetName val="11_24-11_302"/>
      <sheetName val="2_상각보정명세2"/>
      <sheetName val="2_대외공문2"/>
      <sheetName val="업무분장_2"/>
      <sheetName val="1공장_재공품생산현황2"/>
      <sheetName val="비교원가제출_고2"/>
      <sheetName val="아파트_기성내역서2"/>
      <sheetName val="장할생활_(2)2"/>
      <sheetName val="증감분석_및_연결조정2"/>
      <sheetName val="받을어음할인및_융통어음2"/>
      <sheetName val="의뢰건_(2)2"/>
      <sheetName val="5_소재2"/>
      <sheetName val="1월실적_(2)2"/>
      <sheetName val="매출채권_및_담보비율_변동2"/>
      <sheetName val="Dólar_Observado2"/>
      <sheetName val="대차대조표12_012"/>
      <sheetName val="4_2유효폭의_계산2"/>
      <sheetName val="4-1__매출원가_손익계획_집계표2"/>
      <sheetName val="화섬_MDP2"/>
      <sheetName val="퇴직급여충당금12_312"/>
      <sheetName val="25_보증금(임차보증금외)2"/>
      <sheetName val="24_보증금(전신전화가입권)2"/>
      <sheetName val="1_MDF1공장2"/>
      <sheetName val="비용_배부후2"/>
      <sheetName val="입력_판매"/>
      <sheetName val="입력_인원"/>
      <sheetName val="2_Critical_Component_Estimation"/>
      <sheetName val="00_08계정"/>
      <sheetName val="CT_재공품생산현황2"/>
      <sheetName val="중장기_외화자금_보정명세(PBC)"/>
      <sheetName val="#2_BSPL"/>
      <sheetName val="퇴직충당금(3_31)(국문)"/>
      <sheetName val="Reference_(변경)2"/>
      <sheetName val="매출액(명)_"/>
      <sheetName val="control_sheet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General_Inputs"/>
      <sheetName val="CGC_Inputs"/>
      <sheetName val="Office_only_Letup"/>
      <sheetName val="유첨3_적용기준"/>
      <sheetName val="POS_(2)"/>
      <sheetName val="05_1Q"/>
      <sheetName val="산업은행_경영지표"/>
      <sheetName val="에뛰드_내부관리가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0_0ControlSheet"/>
      <sheetName val="업체손실공수_xls"/>
      <sheetName val="0000"/>
      <sheetName val="진도현황"/>
      <sheetName val="책임준비금"/>
      <sheetName val="관재"/>
      <sheetName val="원본"/>
      <sheetName val="118_세금과공과1"/>
      <sheetName val="108_수선비1"/>
      <sheetName val="sap`04_7_14"/>
      <sheetName val="13_보증금(전신전화가입권)"/>
      <sheetName val="붙임2-1__지급조서명세서(2001년분)"/>
      <sheetName val="공항,제주_판매율_분석"/>
      <sheetName val="US_Revenue_(2)"/>
      <sheetName val="CF_RE type"/>
      <sheetName val="시산"/>
      <sheetName val="관리1"/>
      <sheetName val="CASH"/>
      <sheetName val="평가예상(200308)"/>
      <sheetName val="본사"/>
      <sheetName val="Main"/>
      <sheetName val="F-4,5"/>
      <sheetName val="취득"/>
      <sheetName val="매출채권등리드"/>
      <sheetName val="99.7월 당월회수 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FC-101"/>
      <sheetName val="첨부1"/>
      <sheetName val="99년하반기"/>
      <sheetName val="총제품수불"/>
      <sheetName val="작성양식"/>
      <sheetName val="차입"/>
      <sheetName val="년간 자금계획(90일 적용)"/>
      <sheetName val="표2"/>
      <sheetName val="CC Down load 0716"/>
      <sheetName val="월급제"/>
      <sheetName val="신공항A-9(원가수정)"/>
      <sheetName val="DB"/>
      <sheetName val="TAL"/>
      <sheetName val="하우투_집계"/>
      <sheetName val="제품수불(대체)"/>
      <sheetName val="원재료입력"/>
      <sheetName val="제품입력"/>
      <sheetName val="Dec-02"/>
      <sheetName val="Jun-04"/>
      <sheetName val="Oct-02"/>
      <sheetName val="9710"/>
      <sheetName val="월별보고표"/>
      <sheetName val="특별경비"/>
      <sheetName val="긴급근무"/>
      <sheetName val="현금등가물"/>
      <sheetName val="KA021901"/>
      <sheetName val="매출및매출채권"/>
      <sheetName val="조정전"/>
      <sheetName val="표시트"/>
      <sheetName val="서비스별 매출추이"/>
      <sheetName val="값목록(Do not touch)"/>
      <sheetName val="Sheet1 (2)"/>
      <sheetName val="아울렛_농산벤더1"/>
      <sheetName val="중부사업담당_1-11월_원가2"/>
      <sheetName val="허들조견표"/>
      <sheetName val="N賃率-職"/>
      <sheetName val="Item LIST"/>
      <sheetName val="Volume LIS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고급필터"/>
      <sheetName val="99입장목표"/>
      <sheetName val="금액"/>
      <sheetName val="流资汇总"/>
      <sheetName val="981-4분기"/>
      <sheetName val="재정비직인"/>
      <sheetName val="재정비내역"/>
      <sheetName val="지적고시내역"/>
      <sheetName val="경영비율_1"/>
      <sheetName val="원가계산_(2)1"/>
      <sheetName val="VB_1"/>
      <sheetName val="01_12月_Lot별_판매실적_xls"/>
      <sheetName val="Industry_Indices"/>
      <sheetName val="현금흐름표_근거자료"/>
      <sheetName val="잡급"/>
      <sheetName val="급여"/>
      <sheetName val="회원수&amp;결제&amp;매출"/>
      <sheetName val="지급수수료"/>
      <sheetName val="Assumptions"/>
      <sheetName val="매립"/>
      <sheetName val="내역서"/>
      <sheetName val="JP_GP_UP통합"/>
      <sheetName val="참고_ 카본단가 비교"/>
      <sheetName val="자산"/>
      <sheetName val="주거"/>
      <sheetName val="DATA 입력란"/>
      <sheetName val="1. 설계조건 2.단면가정 3. 하중계산"/>
      <sheetName val="주관1"/>
      <sheetName val="결과확인공문_KEIT"/>
      <sheetName val="감사보고서 (날인X)_KEIT"/>
      <sheetName val="감사보고서_KEIT"/>
      <sheetName val="총괄검토결과내역_KEIT"/>
      <sheetName val="별첨_상세내역_KEIT"/>
      <sheetName val="불인정내역_KEIT"/>
      <sheetName val="결과확인공문_KIAT"/>
      <sheetName val="감사보고서 (날인X)_KIAT"/>
      <sheetName val="감사보고서_KIAT"/>
      <sheetName val="검토결과_KIAT"/>
      <sheetName val="기관별_검토결과_KIAT"/>
      <sheetName val="불인정사항_KIAT"/>
      <sheetName val="결과확인공문-최종결과시(전담)_KETEP"/>
      <sheetName val="결과확인공문-최종결과시(수행)_KETEP"/>
      <sheetName val="결과확인공문-최종결과시_KETEP"/>
      <sheetName val="감사보고서 (날인X)_KETEP"/>
      <sheetName val="감사보고서_KETEP"/>
      <sheetName val="검토결과_KETEP"/>
      <sheetName val="기관별검토결과_KETEP"/>
      <sheetName val="불인정내역_KETEP"/>
      <sheetName val="사용현황"/>
      <sheetName val="인건비"/>
      <sheetName val="환수금계산"/>
      <sheetName val="재원별지출내역"/>
      <sheetName val="재원별지출내역 (2)"/>
      <sheetName val="이월금"/>
      <sheetName val="연구시설·장비 및 재료비"/>
      <sheetName val="연구활동비"/>
      <sheetName val="학생인건비"/>
      <sheetName val="연구과제추진비"/>
      <sheetName val="연구수당"/>
      <sheetName val="간접비"/>
      <sheetName val="세목별 사용내역조회"/>
      <sheetName val="검토내역"/>
      <sheetName val="참여율"/>
      <sheetName val="인건비_피벗"/>
      <sheetName val="내부인건비_(DB)"/>
      <sheetName val="인건비시트"/>
      <sheetName val="★인건비시트_(재)경북테크노파크"/>
      <sheetName val="★인건비시트_재단법인경북차량용임베디드기술연구원"/>
      <sheetName val="인건비 소요 명세"/>
      <sheetName val="검토내역_문구"/>
      <sheetName val="서식"/>
      <sheetName val="간접비율"/>
      <sheetName val="수입검사현황 Rev1"/>
      <sheetName val="7.3 DY팀"/>
      <sheetName val="수정사항집계표"/>
      <sheetName val="부실채권"/>
      <sheetName val="집계표"/>
      <sheetName val="미지금(01)"/>
      <sheetName val="기구표"/>
      <sheetName val="장기차입금"/>
      <sheetName val="MIJIBI"/>
      <sheetName val="6D257"/>
      <sheetName val="주당순이익1분기"/>
      <sheetName val="비교"/>
      <sheetName val="조회서"/>
      <sheetName val="05현금등가"/>
      <sheetName val="8월차잔"/>
      <sheetName val="정기적금"/>
      <sheetName val="일반부표"/>
      <sheetName val="ST제품"/>
      <sheetName val="AQL(0.65)"/>
      <sheetName val="compare2"/>
      <sheetName val="치약_v011㤂ᖄ됁"/>
      <sheetName val="치약_v011_x0000_츀"/>
      <sheetName val="김종록2"/>
      <sheetName val="구매차입"/>
      <sheetName val="U3.1"/>
      <sheetName val="영업외손익등"/>
      <sheetName val="maccp04"/>
      <sheetName val="10월"/>
      <sheetName val="투자유가증권"/>
      <sheetName val="01is(누계)"/>
      <sheetName val="용연"/>
      <sheetName val="울산"/>
      <sheetName val="진천"/>
      <sheetName val="구미"/>
      <sheetName val="대구"/>
      <sheetName val="언양"/>
      <sheetName val="기본입력사항"/>
      <sheetName val="매출96(장항)"/>
      <sheetName val="KUBYEA"/>
      <sheetName val="목차"/>
      <sheetName val="제품분류코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1638"/>
  <sheetViews>
    <sheetView showGridLines="0" tabSelected="1" zoomScale="120" zoomScaleNormal="120" workbookViewId="0">
      <pane ySplit="7" topLeftCell="A8" activePane="bottomLeft" state="frozen"/>
      <selection pane="bottomLeft"/>
    </sheetView>
  </sheetViews>
  <sheetFormatPr defaultRowHeight="16.5"/>
  <cols>
    <col min="1" max="1" width="7.75" style="10" customWidth="1"/>
    <col min="2" max="2" width="25.75" style="10" hidden="1" customWidth="1"/>
    <col min="3" max="3" width="11.5" style="12" hidden="1" customWidth="1"/>
    <col min="4" max="4" width="16.75" style="10" hidden="1" customWidth="1"/>
    <col min="5" max="5" width="4.875" style="10" hidden="1" customWidth="1"/>
    <col min="6" max="6" width="11.875" style="10" hidden="1" customWidth="1"/>
    <col min="7" max="12" width="5.875" style="10" hidden="1" customWidth="1"/>
    <col min="13" max="16" width="1.125" style="10" customWidth="1"/>
    <col min="17" max="17" width="27.75" style="10" customWidth="1"/>
    <col min="18" max="19" width="15.625" style="10" customWidth="1"/>
    <col min="20" max="20" width="14.875" style="10" customWidth="1"/>
    <col min="21" max="21" width="15" style="10" customWidth="1"/>
    <col min="22" max="22" width="14.875" style="10" hidden="1" customWidth="1"/>
    <col min="23" max="23" width="15" style="10" hidden="1" customWidth="1"/>
    <col min="24" max="32" width="3.375" style="15" customWidth="1"/>
    <col min="33" max="33" width="3.375" style="10" customWidth="1"/>
    <col min="34" max="35" width="1.25" style="10" customWidth="1"/>
    <col min="36" max="36" width="3.75" style="10" customWidth="1"/>
    <col min="37" max="37" width="17.125" style="10" hidden="1" customWidth="1"/>
    <col min="38" max="38" width="9" style="10" customWidth="1"/>
    <col min="39" max="42" width="2" style="2" customWidth="1"/>
    <col min="43" max="43" width="27.375" style="2" customWidth="1"/>
    <col min="44" max="45" width="16" style="1" customWidth="1"/>
    <col min="46" max="16384" width="9" style="10"/>
  </cols>
  <sheetData>
    <row r="1" spans="2:45" ht="13.5">
      <c r="C1" s="10"/>
      <c r="D1" s="11"/>
      <c r="U1" s="14"/>
      <c r="W1" s="14"/>
    </row>
    <row r="2" spans="2:45">
      <c r="C2" s="10"/>
      <c r="D2" s="11"/>
      <c r="M2" s="103" t="s">
        <v>228</v>
      </c>
      <c r="N2" s="103"/>
      <c r="O2" s="103"/>
      <c r="P2" s="103"/>
      <c r="Q2" s="103"/>
      <c r="R2" s="103"/>
      <c r="S2" s="103"/>
      <c r="T2" s="103"/>
      <c r="U2" s="103"/>
      <c r="V2" s="103"/>
      <c r="W2" s="103"/>
      <c r="AM2" s="10"/>
      <c r="AN2" s="10"/>
      <c r="AO2" s="10"/>
      <c r="AP2" s="10"/>
      <c r="AQ2" s="10"/>
      <c r="AR2" s="10"/>
      <c r="AS2" s="10"/>
    </row>
    <row r="3" spans="2:45">
      <c r="C3" s="10"/>
      <c r="D3" s="11"/>
      <c r="M3" s="9"/>
      <c r="N3" s="9"/>
      <c r="O3" s="9"/>
      <c r="P3" s="9"/>
      <c r="Q3" s="9"/>
      <c r="R3" s="93"/>
      <c r="S3" s="93"/>
      <c r="T3" s="9"/>
      <c r="U3" s="4"/>
      <c r="V3" s="9"/>
      <c r="W3" s="4"/>
      <c r="AM3" s="9"/>
      <c r="AN3" s="9"/>
      <c r="AO3" s="9"/>
      <c r="AP3" s="9"/>
      <c r="AQ3" s="9"/>
      <c r="AR3" s="9"/>
      <c r="AS3" s="4"/>
    </row>
    <row r="4" spans="2:45" ht="13.5">
      <c r="C4" s="10"/>
      <c r="D4" s="11"/>
      <c r="M4" s="102" t="s">
        <v>1169</v>
      </c>
      <c r="N4" s="102"/>
      <c r="O4" s="102"/>
      <c r="P4" s="102"/>
      <c r="Q4" s="102"/>
      <c r="R4" s="102"/>
      <c r="S4" s="102"/>
      <c r="T4" s="102"/>
      <c r="U4" s="102"/>
      <c r="V4" s="102"/>
      <c r="W4" s="102"/>
      <c r="AM4" s="6"/>
      <c r="AN4" s="6"/>
      <c r="AO4" s="6"/>
      <c r="AP4" s="6"/>
      <c r="AQ4" s="6"/>
      <c r="AS4" s="8"/>
    </row>
    <row r="5" spans="2:45" ht="16.5" customHeight="1">
      <c r="B5" s="106" t="s">
        <v>414</v>
      </c>
      <c r="C5" s="106"/>
      <c r="D5" s="106"/>
      <c r="M5" s="102" t="s">
        <v>1168</v>
      </c>
      <c r="N5" s="102"/>
      <c r="O5" s="102"/>
      <c r="P5" s="102"/>
      <c r="Q5" s="102"/>
      <c r="R5" s="102"/>
      <c r="S5" s="102"/>
      <c r="T5" s="102"/>
      <c r="U5" s="102"/>
      <c r="V5" s="102"/>
      <c r="W5" s="102"/>
      <c r="AM5" s="7"/>
      <c r="AN5" s="7"/>
      <c r="AO5" s="7"/>
      <c r="AP5" s="7"/>
      <c r="AQ5" s="7"/>
      <c r="AS5" s="8"/>
    </row>
    <row r="6" spans="2:45" ht="13.5">
      <c r="C6" s="10"/>
      <c r="D6" s="11"/>
      <c r="M6" s="2" t="s">
        <v>114</v>
      </c>
      <c r="N6" s="2"/>
      <c r="O6" s="2"/>
      <c r="P6" s="2"/>
      <c r="Q6" s="2"/>
      <c r="R6" s="2"/>
      <c r="S6" s="100"/>
      <c r="T6" s="3"/>
      <c r="U6" s="5" t="s">
        <v>229</v>
      </c>
      <c r="V6" s="3"/>
      <c r="W6" s="5"/>
      <c r="AM6" s="7"/>
      <c r="AN6" s="7"/>
      <c r="AO6" s="7"/>
      <c r="AP6" s="7"/>
      <c r="AQ6" s="7"/>
      <c r="AR6" s="3"/>
      <c r="AS6" s="3"/>
    </row>
    <row r="7" spans="2:45" ht="17.25" thickBot="1">
      <c r="B7" s="18" t="s">
        <v>416</v>
      </c>
      <c r="C7" s="19"/>
      <c r="D7" s="20"/>
      <c r="G7" s="107" t="s">
        <v>8</v>
      </c>
      <c r="H7" s="108"/>
      <c r="I7" s="108"/>
      <c r="J7" s="108"/>
      <c r="K7" s="108"/>
      <c r="M7" s="109" t="s">
        <v>8</v>
      </c>
      <c r="N7" s="110"/>
      <c r="O7" s="110"/>
      <c r="P7" s="110"/>
      <c r="Q7" s="110"/>
      <c r="R7" s="111" t="s">
        <v>1117</v>
      </c>
      <c r="S7" s="112"/>
      <c r="T7" s="111" t="s">
        <v>1115</v>
      </c>
      <c r="U7" s="112"/>
      <c r="V7" s="104" t="s">
        <v>1116</v>
      </c>
      <c r="W7" s="105"/>
      <c r="AM7" s="7"/>
      <c r="AN7" s="7"/>
      <c r="AO7" s="7"/>
      <c r="AP7" s="7"/>
      <c r="AQ7" s="7"/>
    </row>
    <row r="8" spans="2:45" ht="14.25" customHeight="1" thickTop="1">
      <c r="B8" s="23" t="s">
        <v>418</v>
      </c>
      <c r="C8" s="24">
        <v>600000000</v>
      </c>
      <c r="D8" s="26">
        <v>0</v>
      </c>
      <c r="E8" s="28"/>
      <c r="G8" s="29" t="s">
        <v>155</v>
      </c>
      <c r="H8" s="30"/>
      <c r="I8" s="30"/>
      <c r="J8" s="30"/>
      <c r="K8" s="31"/>
      <c r="M8" s="29" t="s">
        <v>242</v>
      </c>
      <c r="N8" s="30"/>
      <c r="O8" s="30"/>
      <c r="P8" s="30"/>
      <c r="Q8" s="31"/>
      <c r="R8" s="60"/>
      <c r="S8" s="61"/>
      <c r="T8" s="60"/>
      <c r="U8" s="61"/>
      <c r="V8" s="68" t="s">
        <v>1</v>
      </c>
      <c r="W8" s="69" t="s">
        <v>1</v>
      </c>
      <c r="AM8" s="7"/>
      <c r="AN8" s="7"/>
      <c r="AO8" s="7"/>
      <c r="AP8" s="7"/>
      <c r="AQ8" s="7"/>
    </row>
    <row r="9" spans="2:45" ht="13.5">
      <c r="B9" s="34" t="s">
        <v>243</v>
      </c>
      <c r="C9" s="27">
        <v>601000000</v>
      </c>
      <c r="D9" s="36">
        <v>1523192457614</v>
      </c>
      <c r="E9" s="28"/>
      <c r="G9" s="37" t="s">
        <v>156</v>
      </c>
      <c r="H9" s="38"/>
      <c r="I9" s="38"/>
      <c r="J9" s="38"/>
      <c r="K9" s="39"/>
      <c r="M9" s="37" t="s">
        <v>243</v>
      </c>
      <c r="N9" s="38"/>
      <c r="O9" s="38"/>
      <c r="P9" s="38"/>
      <c r="Q9" s="39"/>
      <c r="R9" s="62"/>
      <c r="S9" s="63">
        <f>S10+S27</f>
        <v>827198030173</v>
      </c>
      <c r="T9" s="62"/>
      <c r="U9" s="63">
        <v>619179524183</v>
      </c>
      <c r="V9" s="70"/>
      <c r="W9" s="71">
        <v>239557867374</v>
      </c>
      <c r="AM9" s="7"/>
      <c r="AN9" s="7"/>
      <c r="AO9" s="7"/>
      <c r="AP9" s="7"/>
      <c r="AQ9" s="7"/>
    </row>
    <row r="10" spans="2:45" ht="13.5">
      <c r="B10" s="34" t="s">
        <v>420</v>
      </c>
      <c r="C10" s="27">
        <v>610100000</v>
      </c>
      <c r="D10" s="36">
        <v>36936545437</v>
      </c>
      <c r="G10" s="37"/>
      <c r="H10" s="38" t="s">
        <v>422</v>
      </c>
      <c r="I10" s="38"/>
      <c r="J10" s="38"/>
      <c r="K10" s="39"/>
      <c r="M10" s="37"/>
      <c r="N10" s="38" t="s">
        <v>244</v>
      </c>
      <c r="O10" s="38"/>
      <c r="P10" s="38"/>
      <c r="Q10" s="39"/>
      <c r="R10" s="62"/>
      <c r="S10" s="63">
        <f>R11+R12+R13+R14+R24+R25+R26</f>
        <v>44954025365</v>
      </c>
      <c r="T10" s="62"/>
      <c r="U10" s="63">
        <v>77169592877</v>
      </c>
      <c r="V10" s="70"/>
      <c r="W10" s="71">
        <v>16090868931</v>
      </c>
      <c r="AM10" s="7"/>
      <c r="AN10" s="7"/>
      <c r="AO10" s="7"/>
      <c r="AP10" s="7"/>
      <c r="AQ10" s="7"/>
    </row>
    <row r="11" spans="2:45" ht="13.5">
      <c r="B11" s="34" t="s">
        <v>423</v>
      </c>
      <c r="C11" s="27">
        <v>610199021</v>
      </c>
      <c r="D11" s="36">
        <v>3000000000</v>
      </c>
      <c r="G11" s="37"/>
      <c r="H11" s="38"/>
      <c r="I11" s="38" t="s">
        <v>9</v>
      </c>
      <c r="J11" s="38"/>
      <c r="K11" s="39"/>
      <c r="M11" s="37"/>
      <c r="N11" s="38"/>
      <c r="O11" s="38" t="s">
        <v>9</v>
      </c>
      <c r="P11" s="38"/>
      <c r="Q11" s="39"/>
      <c r="R11" s="66">
        <v>0</v>
      </c>
      <c r="S11" s="63"/>
      <c r="T11" s="66">
        <v>0</v>
      </c>
      <c r="U11" s="63"/>
      <c r="V11" s="66">
        <v>0</v>
      </c>
      <c r="W11" s="71"/>
      <c r="AM11" s="7"/>
      <c r="AN11" s="7"/>
      <c r="AO11" s="7"/>
      <c r="AP11" s="7"/>
      <c r="AQ11" s="7"/>
    </row>
    <row r="12" spans="2:45" ht="13.5">
      <c r="B12" s="34" t="s">
        <v>245</v>
      </c>
      <c r="C12" s="27">
        <v>610199001</v>
      </c>
      <c r="D12" s="36">
        <v>1699624722</v>
      </c>
      <c r="F12" s="42">
        <v>610199001</v>
      </c>
      <c r="G12" s="37"/>
      <c r="H12" s="38"/>
      <c r="I12" s="38" t="s">
        <v>157</v>
      </c>
      <c r="J12" s="38"/>
      <c r="K12" s="39"/>
      <c r="M12" s="37"/>
      <c r="N12" s="38"/>
      <c r="O12" s="38" t="s">
        <v>245</v>
      </c>
      <c r="P12" s="38"/>
      <c r="Q12" s="39"/>
      <c r="R12" s="62">
        <f>VLOOKUP($F12,$C:$D,2,FALSE)</f>
        <v>1699624722</v>
      </c>
      <c r="S12" s="63"/>
      <c r="T12" s="62">
        <v>997621510</v>
      </c>
      <c r="U12" s="63"/>
      <c r="V12" s="70">
        <v>865981946</v>
      </c>
      <c r="W12" s="71"/>
      <c r="AM12" s="7"/>
      <c r="AN12" s="7"/>
      <c r="AO12" s="7"/>
      <c r="AP12" s="7"/>
      <c r="AQ12" s="7"/>
    </row>
    <row r="13" spans="2:45" ht="13.5">
      <c r="B13" s="34" t="s">
        <v>246</v>
      </c>
      <c r="C13" s="27">
        <v>610103000</v>
      </c>
      <c r="D13" s="36">
        <v>736920715</v>
      </c>
      <c r="F13" s="42">
        <v>610103000</v>
      </c>
      <c r="G13" s="37"/>
      <c r="H13" s="38"/>
      <c r="I13" s="38" t="s">
        <v>158</v>
      </c>
      <c r="J13" s="38"/>
      <c r="K13" s="39"/>
      <c r="M13" s="37"/>
      <c r="N13" s="38"/>
      <c r="O13" s="38" t="s">
        <v>246</v>
      </c>
      <c r="P13" s="38"/>
      <c r="Q13" s="39"/>
      <c r="R13" s="62">
        <f>VLOOKUP($F13,$C:$D,2,FALSE)</f>
        <v>736920715</v>
      </c>
      <c r="S13" s="63"/>
      <c r="T13" s="62">
        <v>407957095</v>
      </c>
      <c r="U13" s="63"/>
      <c r="V13" s="70">
        <v>851528168</v>
      </c>
      <c r="W13" s="71"/>
      <c r="AM13" s="7"/>
      <c r="AN13" s="7"/>
      <c r="AO13" s="7"/>
      <c r="AP13" s="7"/>
      <c r="AQ13" s="7"/>
    </row>
    <row r="14" spans="2:45" ht="13.5">
      <c r="B14" s="34" t="s">
        <v>431</v>
      </c>
      <c r="C14" s="27">
        <v>610108000</v>
      </c>
      <c r="D14" s="36">
        <v>1500000000</v>
      </c>
      <c r="F14" s="42"/>
      <c r="G14" s="37"/>
      <c r="H14" s="38"/>
      <c r="I14" s="38" t="s">
        <v>433</v>
      </c>
      <c r="J14" s="38"/>
      <c r="K14" s="39"/>
      <c r="M14" s="37"/>
      <c r="N14" s="38"/>
      <c r="O14" s="38" t="s">
        <v>247</v>
      </c>
      <c r="P14" s="38"/>
      <c r="Q14" s="39"/>
      <c r="R14" s="62">
        <f>R15+R18</f>
        <v>11017479928</v>
      </c>
      <c r="S14" s="63"/>
      <c r="T14" s="62">
        <v>10464014272</v>
      </c>
      <c r="U14" s="63"/>
      <c r="V14" s="72">
        <v>8873358817</v>
      </c>
      <c r="W14" s="71"/>
      <c r="AM14" s="7"/>
      <c r="AN14" s="7"/>
      <c r="AO14" s="7"/>
      <c r="AP14" s="7"/>
      <c r="AQ14" s="7"/>
    </row>
    <row r="15" spans="2:45" ht="13.5">
      <c r="B15" s="34" t="s">
        <v>435</v>
      </c>
      <c r="C15" s="27">
        <v>610108500</v>
      </c>
      <c r="D15" s="36">
        <v>30000000000</v>
      </c>
      <c r="F15" s="42"/>
      <c r="G15" s="37"/>
      <c r="H15" s="38"/>
      <c r="I15" s="38"/>
      <c r="J15" s="38" t="s">
        <v>159</v>
      </c>
      <c r="K15" s="39"/>
      <c r="M15" s="37"/>
      <c r="N15" s="38"/>
      <c r="O15" s="38"/>
      <c r="P15" s="38" t="s">
        <v>159</v>
      </c>
      <c r="Q15" s="39"/>
      <c r="R15" s="62">
        <f>SUM(R16:R17)</f>
        <v>7323870258</v>
      </c>
      <c r="S15" s="63"/>
      <c r="T15" s="62">
        <v>7849336153</v>
      </c>
      <c r="U15" s="63"/>
      <c r="V15" s="72">
        <v>6792449712</v>
      </c>
      <c r="W15" s="71"/>
      <c r="AM15" s="7"/>
      <c r="AN15" s="7"/>
      <c r="AO15" s="7"/>
      <c r="AP15" s="7"/>
      <c r="AQ15" s="7"/>
    </row>
    <row r="16" spans="2:45" ht="13.5">
      <c r="B16" s="34" t="s">
        <v>438</v>
      </c>
      <c r="C16" s="27">
        <v>610199000</v>
      </c>
      <c r="D16" s="36">
        <v>0</v>
      </c>
      <c r="F16" s="42">
        <v>610332031</v>
      </c>
      <c r="G16" s="37"/>
      <c r="H16" s="38"/>
      <c r="I16" s="38"/>
      <c r="J16" s="38"/>
      <c r="K16" s="39" t="s">
        <v>160</v>
      </c>
      <c r="M16" s="37"/>
      <c r="N16" s="38"/>
      <c r="O16" s="38"/>
      <c r="P16" s="38"/>
      <c r="Q16" s="39" t="s">
        <v>160</v>
      </c>
      <c r="R16" s="62">
        <f>VLOOKUP($F16,$C:$D,2,FALSE)</f>
        <v>4502581255</v>
      </c>
      <c r="S16" s="63"/>
      <c r="T16" s="62">
        <v>7268623917</v>
      </c>
      <c r="U16" s="63"/>
      <c r="V16" s="70">
        <v>2347099889</v>
      </c>
      <c r="W16" s="71"/>
      <c r="AM16" s="7"/>
      <c r="AN16" s="7"/>
      <c r="AO16" s="7"/>
      <c r="AP16" s="7"/>
      <c r="AQ16" s="7"/>
    </row>
    <row r="17" spans="2:43" ht="13.5">
      <c r="B17" s="34" t="s">
        <v>1118</v>
      </c>
      <c r="C17" s="27">
        <v>610199090</v>
      </c>
      <c r="D17" s="36">
        <v>0</v>
      </c>
      <c r="F17" s="42">
        <v>610332032</v>
      </c>
      <c r="G17" s="37"/>
      <c r="H17" s="38"/>
      <c r="I17" s="38"/>
      <c r="J17" s="38"/>
      <c r="K17" s="39" t="s">
        <v>161</v>
      </c>
      <c r="M17" s="37"/>
      <c r="N17" s="38"/>
      <c r="O17" s="38"/>
      <c r="P17" s="38"/>
      <c r="Q17" s="39" t="s">
        <v>161</v>
      </c>
      <c r="R17" s="62">
        <f>VLOOKUP($F17,$C:$D,2,FALSE)</f>
        <v>2821289003</v>
      </c>
      <c r="S17" s="63"/>
      <c r="T17" s="62">
        <v>580712236</v>
      </c>
      <c r="U17" s="63"/>
      <c r="V17" s="70">
        <v>4445349823</v>
      </c>
      <c r="W17" s="71"/>
      <c r="AM17" s="7"/>
      <c r="AN17" s="7"/>
      <c r="AO17" s="7"/>
      <c r="AP17" s="7"/>
      <c r="AQ17" s="7"/>
    </row>
    <row r="18" spans="2:43" ht="13.5">
      <c r="B18" s="34" t="s">
        <v>10</v>
      </c>
      <c r="C18" s="27">
        <v>610300000</v>
      </c>
      <c r="D18" s="36">
        <v>1486255912177</v>
      </c>
      <c r="F18" s="42"/>
      <c r="G18" s="37"/>
      <c r="H18" s="38"/>
      <c r="I18" s="38"/>
      <c r="J18" s="38" t="s">
        <v>162</v>
      </c>
      <c r="K18" s="39"/>
      <c r="M18" s="37"/>
      <c r="N18" s="38"/>
      <c r="O18" s="38"/>
      <c r="P18" s="38" t="s">
        <v>162</v>
      </c>
      <c r="Q18" s="39"/>
      <c r="R18" s="62">
        <f>SUM(R19:R23)</f>
        <v>3693609670</v>
      </c>
      <c r="S18" s="63"/>
      <c r="T18" s="62">
        <v>2614678119</v>
      </c>
      <c r="U18" s="63"/>
      <c r="V18" s="72">
        <v>2080909105</v>
      </c>
      <c r="W18" s="71"/>
      <c r="AM18" s="7"/>
      <c r="AN18" s="7"/>
      <c r="AO18" s="7"/>
      <c r="AP18" s="7"/>
      <c r="AQ18" s="7"/>
    </row>
    <row r="19" spans="2:43" ht="13.5">
      <c r="B19" s="34" t="s">
        <v>1119</v>
      </c>
      <c r="C19" s="27">
        <v>610301000</v>
      </c>
      <c r="D19" s="36">
        <v>24700000</v>
      </c>
      <c r="F19" s="42"/>
      <c r="G19" s="37"/>
      <c r="H19" s="38"/>
      <c r="I19" s="38"/>
      <c r="J19" s="38"/>
      <c r="K19" s="39" t="s">
        <v>163</v>
      </c>
      <c r="M19" s="37"/>
      <c r="N19" s="38"/>
      <c r="O19" s="38"/>
      <c r="P19" s="38"/>
      <c r="Q19" s="39" t="s">
        <v>163</v>
      </c>
      <c r="R19" s="66">
        <v>0</v>
      </c>
      <c r="S19" s="63"/>
      <c r="T19" s="66">
        <v>0</v>
      </c>
      <c r="U19" s="63"/>
      <c r="V19" s="70">
        <v>6916607</v>
      </c>
      <c r="W19" s="71"/>
      <c r="AM19" s="7"/>
      <c r="AN19" s="7"/>
      <c r="AO19" s="7"/>
      <c r="AP19" s="7"/>
      <c r="AQ19" s="7"/>
    </row>
    <row r="20" spans="2:43" ht="13.5">
      <c r="B20" s="34" t="s">
        <v>1120</v>
      </c>
      <c r="C20" s="27">
        <v>610301030</v>
      </c>
      <c r="D20" s="36">
        <v>24700000</v>
      </c>
      <c r="F20" s="42">
        <v>610399082</v>
      </c>
      <c r="G20" s="37"/>
      <c r="H20" s="38"/>
      <c r="I20" s="38"/>
      <c r="J20" s="38"/>
      <c r="K20" s="39" t="s">
        <v>164</v>
      </c>
      <c r="M20" s="37"/>
      <c r="N20" s="38"/>
      <c r="O20" s="38"/>
      <c r="P20" s="38"/>
      <c r="Q20" s="39" t="s">
        <v>164</v>
      </c>
      <c r="R20" s="62">
        <f>VLOOKUP($F20,$C:$D,2,FALSE)</f>
        <v>674378317</v>
      </c>
      <c r="S20" s="63"/>
      <c r="T20" s="62">
        <v>696176248</v>
      </c>
      <c r="U20" s="63"/>
      <c r="V20" s="70">
        <v>192485650</v>
      </c>
      <c r="W20" s="71"/>
      <c r="AM20" s="7"/>
      <c r="AN20" s="7"/>
      <c r="AO20" s="7"/>
      <c r="AP20" s="7"/>
      <c r="AQ20" s="7"/>
    </row>
    <row r="21" spans="2:43" ht="13.5">
      <c r="B21" s="34" t="s">
        <v>1121</v>
      </c>
      <c r="C21" s="27">
        <v>610301033</v>
      </c>
      <c r="D21" s="36">
        <v>24700000</v>
      </c>
      <c r="F21" s="42">
        <v>610399083</v>
      </c>
      <c r="G21" s="37"/>
      <c r="H21" s="38"/>
      <c r="I21" s="38"/>
      <c r="J21" s="38"/>
      <c r="K21" s="39" t="s">
        <v>165</v>
      </c>
      <c r="M21" s="37"/>
      <c r="N21" s="38"/>
      <c r="O21" s="38"/>
      <c r="P21" s="38"/>
      <c r="Q21" s="39" t="s">
        <v>165</v>
      </c>
      <c r="R21" s="62">
        <f>VLOOKUP($F21,$C:$D,2,FALSE)</f>
        <v>1057877441</v>
      </c>
      <c r="S21" s="63"/>
      <c r="T21" s="62">
        <v>1670418309</v>
      </c>
      <c r="U21" s="63"/>
      <c r="V21" s="70">
        <v>834263668</v>
      </c>
      <c r="W21" s="71"/>
      <c r="AM21" s="7"/>
      <c r="AN21" s="7"/>
      <c r="AO21" s="7"/>
      <c r="AP21" s="7"/>
      <c r="AQ21" s="7"/>
    </row>
    <row r="22" spans="2:43" ht="13.5">
      <c r="B22" s="34" t="s">
        <v>460</v>
      </c>
      <c r="C22" s="27">
        <v>610312000</v>
      </c>
      <c r="D22" s="36">
        <v>72522050232</v>
      </c>
      <c r="F22" s="42">
        <v>610399091</v>
      </c>
      <c r="G22" s="37"/>
      <c r="H22" s="38"/>
      <c r="I22" s="38"/>
      <c r="J22" s="38"/>
      <c r="K22" s="39" t="s">
        <v>166</v>
      </c>
      <c r="M22" s="37"/>
      <c r="N22" s="38"/>
      <c r="O22" s="38"/>
      <c r="P22" s="38"/>
      <c r="Q22" s="39" t="s">
        <v>166</v>
      </c>
      <c r="R22" s="62">
        <f>VLOOKUP($F22,$C:$D,2,FALSE)</f>
        <v>1961353912</v>
      </c>
      <c r="S22" s="63"/>
      <c r="T22" s="62">
        <v>248083562</v>
      </c>
      <c r="U22" s="63"/>
      <c r="V22" s="70">
        <v>502700944</v>
      </c>
      <c r="W22" s="71"/>
      <c r="AM22" s="7"/>
      <c r="AN22" s="7"/>
      <c r="AO22" s="7"/>
      <c r="AP22" s="7"/>
      <c r="AQ22" s="7"/>
    </row>
    <row r="23" spans="2:43" ht="13.5">
      <c r="B23" s="34" t="s">
        <v>11</v>
      </c>
      <c r="C23" s="27">
        <v>610312009</v>
      </c>
      <c r="D23" s="36">
        <v>72522050232</v>
      </c>
      <c r="F23" s="42"/>
      <c r="G23" s="37"/>
      <c r="H23" s="38"/>
      <c r="I23" s="38"/>
      <c r="J23" s="38"/>
      <c r="K23" s="39" t="s">
        <v>167</v>
      </c>
      <c r="M23" s="37"/>
      <c r="N23" s="38"/>
      <c r="O23" s="38"/>
      <c r="P23" s="38"/>
      <c r="Q23" s="39" t="s">
        <v>167</v>
      </c>
      <c r="R23" s="66">
        <v>0</v>
      </c>
      <c r="S23" s="63"/>
      <c r="T23" s="66">
        <v>0</v>
      </c>
      <c r="U23" s="63"/>
      <c r="V23" s="70">
        <v>544542236</v>
      </c>
      <c r="W23" s="71"/>
      <c r="AM23" s="7"/>
      <c r="AN23" s="7"/>
      <c r="AO23" s="7"/>
      <c r="AP23" s="7"/>
      <c r="AQ23" s="7"/>
    </row>
    <row r="24" spans="2:43" ht="13.5">
      <c r="B24" s="34" t="s">
        <v>1122</v>
      </c>
      <c r="C24" s="27">
        <v>610313000</v>
      </c>
      <c r="D24" s="36">
        <v>695994427441</v>
      </c>
      <c r="F24" s="42">
        <v>610108000</v>
      </c>
      <c r="G24" s="37"/>
      <c r="H24" s="38"/>
      <c r="I24" s="38" t="s">
        <v>168</v>
      </c>
      <c r="J24" s="38"/>
      <c r="K24" s="39"/>
      <c r="M24" s="37"/>
      <c r="N24" s="38"/>
      <c r="O24" s="38" t="s">
        <v>248</v>
      </c>
      <c r="P24" s="38"/>
      <c r="Q24" s="39"/>
      <c r="R24" s="62">
        <f>VLOOKUP($F24,$C:$D,2,FALSE)</f>
        <v>1500000000</v>
      </c>
      <c r="S24" s="63"/>
      <c r="T24" s="62">
        <v>15300000000</v>
      </c>
      <c r="U24" s="63"/>
      <c r="V24" s="70">
        <v>5500000000</v>
      </c>
      <c r="W24" s="71"/>
      <c r="AM24" s="7"/>
      <c r="AN24" s="7"/>
      <c r="AO24" s="7"/>
      <c r="AP24" s="7"/>
      <c r="AQ24" s="7"/>
    </row>
    <row r="25" spans="2:43" ht="13.5">
      <c r="B25" s="34" t="s">
        <v>12</v>
      </c>
      <c r="C25" s="27">
        <v>610313001</v>
      </c>
      <c r="D25" s="36">
        <v>544727772690</v>
      </c>
      <c r="F25" s="42">
        <v>610108500</v>
      </c>
      <c r="G25" s="37"/>
      <c r="H25" s="38"/>
      <c r="I25" s="38" t="s">
        <v>249</v>
      </c>
      <c r="J25" s="38"/>
      <c r="K25" s="39"/>
      <c r="M25" s="37"/>
      <c r="N25" s="38"/>
      <c r="O25" s="38" t="s">
        <v>249</v>
      </c>
      <c r="P25" s="38"/>
      <c r="Q25" s="39"/>
      <c r="R25" s="62">
        <f>VLOOKUP($F25,$C:$D,2,FALSE)</f>
        <v>30000000000</v>
      </c>
      <c r="S25" s="63"/>
      <c r="T25" s="62">
        <v>30000000000</v>
      </c>
      <c r="U25" s="63"/>
      <c r="V25" s="66">
        <v>0</v>
      </c>
      <c r="W25" s="71"/>
      <c r="AM25" s="7"/>
      <c r="AN25" s="7"/>
      <c r="AO25" s="7"/>
      <c r="AP25" s="7"/>
      <c r="AQ25" s="7"/>
    </row>
    <row r="26" spans="2:43" ht="14.25" customHeight="1">
      <c r="B26" s="34" t="s">
        <v>251</v>
      </c>
      <c r="C26" s="27">
        <v>610313006</v>
      </c>
      <c r="D26" s="36">
        <v>151266654751</v>
      </c>
      <c r="F26" s="42">
        <v>610199090</v>
      </c>
      <c r="G26" s="37"/>
      <c r="H26" s="38"/>
      <c r="I26" s="38"/>
      <c r="J26" s="38"/>
      <c r="K26" s="39"/>
      <c r="M26" s="37"/>
      <c r="N26" s="38"/>
      <c r="O26" s="38" t="s">
        <v>250</v>
      </c>
      <c r="P26" s="38"/>
      <c r="Q26" s="39"/>
      <c r="R26" s="66">
        <f>VLOOKUP($F26,$C:$D,2,FALSE)</f>
        <v>0</v>
      </c>
      <c r="S26" s="63"/>
      <c r="T26" s="62">
        <v>20000000000</v>
      </c>
      <c r="U26" s="63"/>
      <c r="V26" s="66">
        <v>0</v>
      </c>
      <c r="W26" s="71"/>
      <c r="AM26" s="7"/>
      <c r="AN26" s="7"/>
      <c r="AO26" s="7"/>
      <c r="AP26" s="7"/>
      <c r="AQ26" s="7"/>
    </row>
    <row r="27" spans="2:43" ht="13.5">
      <c r="B27" s="34" t="s">
        <v>1123</v>
      </c>
      <c r="C27" s="27">
        <v>610316000</v>
      </c>
      <c r="D27" s="36">
        <v>505114225088</v>
      </c>
      <c r="F27" s="42"/>
      <c r="G27" s="37"/>
      <c r="H27" s="38" t="s">
        <v>10</v>
      </c>
      <c r="I27" s="38"/>
      <c r="J27" s="38"/>
      <c r="K27" s="39"/>
      <c r="M27" s="37"/>
      <c r="N27" s="38" t="s">
        <v>10</v>
      </c>
      <c r="O27" s="38"/>
      <c r="P27" s="38"/>
      <c r="Q27" s="39"/>
      <c r="R27" s="62"/>
      <c r="S27" s="63">
        <f>R28+R30+R32+R33+R37+R42+R46+R47+R48+R61+R62+R45</f>
        <v>782244004808</v>
      </c>
      <c r="T27" s="62"/>
      <c r="U27" s="63">
        <v>542009931306</v>
      </c>
      <c r="V27" s="70"/>
      <c r="W27" s="71">
        <v>223466998443</v>
      </c>
      <c r="AM27" s="7"/>
      <c r="AN27" s="7"/>
      <c r="AO27" s="7"/>
      <c r="AP27" s="7"/>
      <c r="AQ27" s="7"/>
    </row>
    <row r="28" spans="2:43">
      <c r="B28" s="34" t="s">
        <v>1124</v>
      </c>
      <c r="C28" s="27">
        <v>610332000</v>
      </c>
      <c r="D28" s="36">
        <v>79458185824</v>
      </c>
      <c r="F28" s="42"/>
      <c r="G28" s="97"/>
      <c r="H28" s="98"/>
      <c r="I28" s="98"/>
      <c r="J28" s="98"/>
      <c r="K28" s="95"/>
      <c r="L28"/>
      <c r="M28" s="97"/>
      <c r="N28" s="98"/>
      <c r="O28" s="98" t="s">
        <v>1119</v>
      </c>
      <c r="P28" s="98"/>
      <c r="Q28" s="95"/>
      <c r="R28" s="96">
        <f>R29</f>
        <v>24700000</v>
      </c>
      <c r="S28" s="99"/>
      <c r="T28" s="96">
        <f>T29</f>
        <v>0</v>
      </c>
      <c r="U28" s="99"/>
      <c r="V28" s="96">
        <f>V29</f>
        <v>0</v>
      </c>
      <c r="W28" s="99"/>
      <c r="AM28" s="7"/>
      <c r="AN28" s="7"/>
      <c r="AO28" s="7"/>
      <c r="AP28" s="7"/>
      <c r="AQ28" s="7"/>
    </row>
    <row r="29" spans="2:43">
      <c r="B29" s="34" t="s">
        <v>13</v>
      </c>
      <c r="C29" s="27">
        <v>610332030</v>
      </c>
      <c r="D29" s="36">
        <v>7323870258</v>
      </c>
      <c r="F29" s="42">
        <v>610301030</v>
      </c>
      <c r="G29" s="97"/>
      <c r="H29" s="98"/>
      <c r="I29" s="98"/>
      <c r="J29" s="98"/>
      <c r="K29" s="95"/>
      <c r="L29"/>
      <c r="M29" s="97"/>
      <c r="N29" s="98"/>
      <c r="O29" s="98"/>
      <c r="P29" s="98" t="s">
        <v>1120</v>
      </c>
      <c r="Q29" s="95"/>
      <c r="R29" s="96">
        <f>VLOOKUP(F29,$C:$D,2,FALSE)</f>
        <v>24700000</v>
      </c>
      <c r="S29" s="99"/>
      <c r="T29" s="96">
        <v>0</v>
      </c>
      <c r="U29" s="99"/>
      <c r="V29" s="96">
        <v>0</v>
      </c>
      <c r="W29" s="99"/>
      <c r="AM29" s="7"/>
      <c r="AN29" s="7"/>
      <c r="AO29" s="7"/>
      <c r="AP29" s="7"/>
      <c r="AQ29" s="7"/>
    </row>
    <row r="30" spans="2:43" ht="13.5" customHeight="1">
      <c r="B30" s="34" t="s">
        <v>458</v>
      </c>
      <c r="C30" s="27">
        <v>610332031</v>
      </c>
      <c r="D30" s="36">
        <v>4502581255</v>
      </c>
      <c r="F30" s="42"/>
      <c r="G30" s="37"/>
      <c r="H30" s="38"/>
      <c r="I30" s="38" t="s">
        <v>460</v>
      </c>
      <c r="J30" s="38"/>
      <c r="K30" s="39"/>
      <c r="M30" s="37"/>
      <c r="N30" s="38"/>
      <c r="O30" s="38" t="s">
        <v>1228</v>
      </c>
      <c r="P30" s="38"/>
      <c r="Q30" s="39"/>
      <c r="R30" s="62">
        <f>R31</f>
        <v>72522050232</v>
      </c>
      <c r="S30" s="63"/>
      <c r="T30" s="62">
        <v>136002349540</v>
      </c>
      <c r="U30" s="63"/>
      <c r="V30" s="70">
        <v>1077637142</v>
      </c>
      <c r="W30" s="71"/>
      <c r="AM30" s="7"/>
      <c r="AN30" s="7"/>
      <c r="AO30" s="7"/>
      <c r="AP30" s="7"/>
      <c r="AQ30" s="7"/>
    </row>
    <row r="31" spans="2:43" ht="13.5">
      <c r="B31" s="34" t="s">
        <v>462</v>
      </c>
      <c r="C31" s="27">
        <v>610332032</v>
      </c>
      <c r="D31" s="36">
        <v>2821289003</v>
      </c>
      <c r="F31" s="42">
        <v>610312009</v>
      </c>
      <c r="G31" s="37"/>
      <c r="H31" s="38"/>
      <c r="I31" s="38"/>
      <c r="J31" s="38" t="s">
        <v>11</v>
      </c>
      <c r="K31" s="39"/>
      <c r="M31" s="37"/>
      <c r="N31" s="38"/>
      <c r="O31" s="38"/>
      <c r="P31" s="38" t="s">
        <v>11</v>
      </c>
      <c r="Q31" s="39"/>
      <c r="R31" s="62">
        <f>VLOOKUP($F31,$C:$D,2,FALSE)</f>
        <v>72522050232</v>
      </c>
      <c r="S31" s="63"/>
      <c r="T31" s="62">
        <v>136002349540</v>
      </c>
      <c r="U31" s="63"/>
      <c r="V31" s="70">
        <v>1077637142</v>
      </c>
      <c r="W31" s="71"/>
      <c r="AM31" s="7"/>
      <c r="AN31" s="7"/>
      <c r="AO31" s="7"/>
      <c r="AP31" s="7"/>
      <c r="AQ31" s="7"/>
    </row>
    <row r="32" spans="2:43" ht="13.5">
      <c r="B32" s="34" t="s">
        <v>14</v>
      </c>
      <c r="C32" s="27">
        <v>610332050</v>
      </c>
      <c r="D32" s="36">
        <v>72134315566</v>
      </c>
      <c r="F32" s="42">
        <v>610316000</v>
      </c>
      <c r="G32" s="37"/>
      <c r="H32" s="38"/>
      <c r="I32" s="38" t="s">
        <v>469</v>
      </c>
      <c r="J32" s="38"/>
      <c r="K32" s="39"/>
      <c r="M32" s="37"/>
      <c r="N32" s="38"/>
      <c r="O32" s="38" t="s">
        <v>252</v>
      </c>
      <c r="P32" s="38"/>
      <c r="Q32" s="39"/>
      <c r="R32" s="62">
        <f>VLOOKUP($F32,$C:$D,2,FALSE)</f>
        <v>505114225088</v>
      </c>
      <c r="S32" s="63"/>
      <c r="T32" s="62">
        <v>192620996800</v>
      </c>
      <c r="U32" s="63"/>
      <c r="V32" s="70">
        <v>57500000000</v>
      </c>
      <c r="W32" s="71"/>
      <c r="AM32" s="7"/>
      <c r="AN32" s="7"/>
      <c r="AO32" s="7"/>
      <c r="AP32" s="7"/>
      <c r="AQ32" s="7"/>
    </row>
    <row r="33" spans="2:43" ht="13.5">
      <c r="B33" s="34" t="s">
        <v>15</v>
      </c>
      <c r="C33" s="27">
        <v>610332051</v>
      </c>
      <c r="D33" s="36">
        <v>48127697904</v>
      </c>
      <c r="F33" s="42"/>
      <c r="G33" s="37"/>
      <c r="H33" s="38"/>
      <c r="I33" s="38" t="s">
        <v>472</v>
      </c>
      <c r="J33" s="38"/>
      <c r="K33" s="39"/>
      <c r="M33" s="37"/>
      <c r="N33" s="38"/>
      <c r="O33" s="38" t="s">
        <v>253</v>
      </c>
      <c r="P33" s="38"/>
      <c r="Q33" s="39"/>
      <c r="R33" s="62">
        <f>+R34</f>
        <v>72134315566</v>
      </c>
      <c r="S33" s="63"/>
      <c r="T33" s="62">
        <v>63100014198</v>
      </c>
      <c r="U33" s="63"/>
      <c r="V33" s="70">
        <v>55089448944</v>
      </c>
      <c r="W33" s="71"/>
      <c r="AM33" s="7"/>
      <c r="AN33" s="7"/>
      <c r="AO33" s="7"/>
      <c r="AP33" s="7"/>
      <c r="AQ33" s="7"/>
    </row>
    <row r="34" spans="2:43" ht="13.5">
      <c r="B34" s="34" t="s">
        <v>16</v>
      </c>
      <c r="C34" s="27">
        <v>610332052</v>
      </c>
      <c r="D34" s="36">
        <v>24006617662</v>
      </c>
      <c r="F34" s="42"/>
      <c r="G34" s="37"/>
      <c r="H34" s="38"/>
      <c r="I34" s="38"/>
      <c r="J34" s="38" t="s">
        <v>14</v>
      </c>
      <c r="K34" s="39"/>
      <c r="M34" s="37"/>
      <c r="N34" s="38"/>
      <c r="O34" s="38"/>
      <c r="P34" s="38" t="s">
        <v>254</v>
      </c>
      <c r="Q34" s="39"/>
      <c r="R34" s="62">
        <f>SUM(R35:R36)</f>
        <v>72134315566</v>
      </c>
      <c r="S34" s="63"/>
      <c r="T34" s="62">
        <v>63100014198</v>
      </c>
      <c r="U34" s="63"/>
      <c r="V34" s="70">
        <v>55089448944</v>
      </c>
      <c r="W34" s="71"/>
      <c r="AM34" s="7"/>
      <c r="AN34" s="7"/>
      <c r="AO34" s="7"/>
      <c r="AP34" s="7"/>
      <c r="AQ34" s="7"/>
    </row>
    <row r="35" spans="2:43" ht="13.5">
      <c r="B35" s="34" t="s">
        <v>1125</v>
      </c>
      <c r="C35" s="27">
        <v>610342000</v>
      </c>
      <c r="D35" s="36">
        <v>74500000000</v>
      </c>
      <c r="F35" s="42">
        <v>610332051</v>
      </c>
      <c r="G35" s="37"/>
      <c r="H35" s="38"/>
      <c r="I35" s="38"/>
      <c r="J35" s="38"/>
      <c r="K35" s="39" t="s">
        <v>15</v>
      </c>
      <c r="M35" s="37"/>
      <c r="N35" s="38"/>
      <c r="O35" s="38"/>
      <c r="P35" s="38"/>
      <c r="Q35" s="39" t="s">
        <v>15</v>
      </c>
      <c r="R35" s="62">
        <f>VLOOKUP($F35,$C:$D,2,FALSE)</f>
        <v>48127697904</v>
      </c>
      <c r="S35" s="63"/>
      <c r="T35" s="62">
        <v>37661364991</v>
      </c>
      <c r="U35" s="63"/>
      <c r="V35" s="70">
        <v>32365067995</v>
      </c>
      <c r="W35" s="71"/>
      <c r="AM35" s="7"/>
      <c r="AN35" s="7"/>
      <c r="AO35" s="7"/>
      <c r="AP35" s="7"/>
      <c r="AQ35" s="7"/>
    </row>
    <row r="36" spans="2:43" ht="13.5">
      <c r="B36" s="34" t="s">
        <v>256</v>
      </c>
      <c r="C36" s="27">
        <v>610342010</v>
      </c>
      <c r="D36" s="36">
        <v>16500000000</v>
      </c>
      <c r="F36" s="42">
        <v>610332052</v>
      </c>
      <c r="G36" s="37"/>
      <c r="H36" s="38"/>
      <c r="I36" s="38"/>
      <c r="J36" s="38"/>
      <c r="K36" s="39" t="s">
        <v>16</v>
      </c>
      <c r="M36" s="37"/>
      <c r="N36" s="38"/>
      <c r="O36" s="38"/>
      <c r="P36" s="38"/>
      <c r="Q36" s="39" t="s">
        <v>16</v>
      </c>
      <c r="R36" s="62">
        <f>VLOOKUP($F36,$C:$D,2,FALSE)</f>
        <v>24006617662</v>
      </c>
      <c r="S36" s="63"/>
      <c r="T36" s="62">
        <v>25438649207</v>
      </c>
      <c r="U36" s="63"/>
      <c r="V36" s="70">
        <v>22724380949</v>
      </c>
      <c r="W36" s="71"/>
      <c r="AM36" s="7"/>
      <c r="AN36" s="7"/>
      <c r="AO36" s="7"/>
      <c r="AP36" s="7"/>
      <c r="AQ36" s="7"/>
    </row>
    <row r="37" spans="2:43" ht="13.5">
      <c r="B37" s="34" t="s">
        <v>474</v>
      </c>
      <c r="C37" s="27">
        <v>610342011</v>
      </c>
      <c r="D37" s="36">
        <v>16500000000</v>
      </c>
      <c r="F37" s="42"/>
      <c r="G37" s="37"/>
      <c r="H37" s="38"/>
      <c r="I37" s="38" t="s">
        <v>483</v>
      </c>
      <c r="J37" s="38"/>
      <c r="K37" s="39"/>
      <c r="M37" s="37"/>
      <c r="N37" s="38"/>
      <c r="O37" s="38" t="s">
        <v>255</v>
      </c>
      <c r="P37" s="38"/>
      <c r="Q37" s="39"/>
      <c r="R37" s="62">
        <f>R38+R40</f>
        <v>74500000000</v>
      </c>
      <c r="S37" s="63"/>
      <c r="T37" s="62">
        <v>75000000000</v>
      </c>
      <c r="U37" s="63"/>
      <c r="V37" s="70">
        <v>53000000000</v>
      </c>
      <c r="W37" s="71"/>
      <c r="AM37" s="7"/>
      <c r="AN37" s="7"/>
      <c r="AO37" s="7"/>
      <c r="AP37" s="7"/>
      <c r="AQ37" s="7"/>
    </row>
    <row r="38" spans="2:43" ht="13.5">
      <c r="B38" s="34" t="s">
        <v>257</v>
      </c>
      <c r="C38" s="27">
        <v>610342020</v>
      </c>
      <c r="D38" s="36">
        <v>58000000000</v>
      </c>
      <c r="E38" s="28"/>
      <c r="F38" s="42">
        <v>610342010</v>
      </c>
      <c r="G38" s="37"/>
      <c r="H38" s="38"/>
      <c r="I38" s="38"/>
      <c r="J38" s="38" t="s">
        <v>169</v>
      </c>
      <c r="K38" s="39"/>
      <c r="M38" s="37"/>
      <c r="N38" s="38"/>
      <c r="O38" s="38"/>
      <c r="P38" s="38" t="s">
        <v>256</v>
      </c>
      <c r="Q38" s="39"/>
      <c r="R38" s="62">
        <f>R39</f>
        <v>16500000000</v>
      </c>
      <c r="S38" s="63"/>
      <c r="T38" s="62">
        <v>19000000000</v>
      </c>
      <c r="U38" s="63"/>
      <c r="V38" s="70">
        <v>10000000000</v>
      </c>
      <c r="W38" s="71"/>
      <c r="AM38" s="7"/>
      <c r="AN38" s="7"/>
      <c r="AO38" s="7"/>
      <c r="AP38" s="7"/>
      <c r="AQ38" s="7"/>
    </row>
    <row r="39" spans="2:43" ht="13.5" customHeight="1">
      <c r="B39" s="34" t="s">
        <v>480</v>
      </c>
      <c r="C39" s="27">
        <v>610342021</v>
      </c>
      <c r="D39" s="36">
        <v>58000000000</v>
      </c>
      <c r="E39" s="28"/>
      <c r="F39" s="42">
        <v>610342011</v>
      </c>
      <c r="G39" s="37"/>
      <c r="H39" s="38"/>
      <c r="I39" s="38"/>
      <c r="J39" s="38"/>
      <c r="K39" s="39" t="s">
        <v>117</v>
      </c>
      <c r="M39" s="37"/>
      <c r="N39" s="38"/>
      <c r="O39" s="38"/>
      <c r="P39" s="38"/>
      <c r="Q39" s="39" t="s">
        <v>117</v>
      </c>
      <c r="R39" s="62">
        <f>VLOOKUP($F39,$C:$D,2,FALSE)</f>
        <v>16500000000</v>
      </c>
      <c r="S39" s="63"/>
      <c r="T39" s="62">
        <v>19000000000</v>
      </c>
      <c r="U39" s="63"/>
      <c r="V39" s="70">
        <v>10000000000</v>
      </c>
      <c r="W39" s="71"/>
      <c r="AM39" s="7"/>
      <c r="AN39" s="7"/>
      <c r="AO39" s="7"/>
      <c r="AP39" s="7"/>
      <c r="AQ39" s="7"/>
    </row>
    <row r="40" spans="2:43" ht="13.5">
      <c r="B40" s="34" t="s">
        <v>1126</v>
      </c>
      <c r="C40" s="27">
        <v>610352000</v>
      </c>
      <c r="D40" s="36">
        <v>17033970272</v>
      </c>
      <c r="F40" s="42"/>
      <c r="G40" s="37"/>
      <c r="H40" s="38"/>
      <c r="I40" s="38"/>
      <c r="J40" s="38" t="s">
        <v>135</v>
      </c>
      <c r="K40" s="39"/>
      <c r="M40" s="37"/>
      <c r="N40" s="38"/>
      <c r="O40" s="38"/>
      <c r="P40" s="38" t="s">
        <v>257</v>
      </c>
      <c r="Q40" s="39"/>
      <c r="R40" s="62">
        <f>R41</f>
        <v>58000000000</v>
      </c>
      <c r="S40" s="63"/>
      <c r="T40" s="62">
        <v>56000000000</v>
      </c>
      <c r="U40" s="63"/>
      <c r="V40" s="70">
        <v>43000000000</v>
      </c>
      <c r="W40" s="71"/>
      <c r="AM40" s="7"/>
      <c r="AN40" s="7"/>
      <c r="AO40" s="7"/>
      <c r="AP40" s="7"/>
      <c r="AQ40" s="7"/>
    </row>
    <row r="41" spans="2:43" ht="13.5">
      <c r="B41" s="34" t="s">
        <v>171</v>
      </c>
      <c r="C41" s="27">
        <v>610352020</v>
      </c>
      <c r="D41" s="36">
        <v>8500000000</v>
      </c>
      <c r="E41" s="28"/>
      <c r="F41" s="42">
        <v>610342021</v>
      </c>
      <c r="G41" s="37"/>
      <c r="H41" s="38"/>
      <c r="I41" s="38"/>
      <c r="J41" s="38"/>
      <c r="K41" s="39" t="s">
        <v>170</v>
      </c>
      <c r="M41" s="37"/>
      <c r="N41" s="38"/>
      <c r="O41" s="38"/>
      <c r="P41" s="38"/>
      <c r="Q41" s="39" t="s">
        <v>170</v>
      </c>
      <c r="R41" s="62">
        <f>VLOOKUP($F41,$C:$D,2,FALSE)</f>
        <v>58000000000</v>
      </c>
      <c r="S41" s="63"/>
      <c r="T41" s="62">
        <v>56000000000</v>
      </c>
      <c r="U41" s="63"/>
      <c r="V41" s="70">
        <v>43000000000</v>
      </c>
      <c r="W41" s="71"/>
      <c r="AM41" s="7"/>
      <c r="AN41" s="7"/>
      <c r="AO41" s="7"/>
      <c r="AP41" s="7"/>
      <c r="AQ41" s="7"/>
    </row>
    <row r="42" spans="2:43" ht="13.5">
      <c r="B42" s="34" t="s">
        <v>14</v>
      </c>
      <c r="C42" s="27">
        <v>610352025</v>
      </c>
      <c r="D42" s="36">
        <v>8533970272</v>
      </c>
      <c r="F42" s="42"/>
      <c r="G42" s="37"/>
      <c r="H42" s="38"/>
      <c r="I42" s="38" t="s">
        <v>490</v>
      </c>
      <c r="J42" s="38"/>
      <c r="K42" s="39"/>
      <c r="M42" s="37"/>
      <c r="N42" s="38"/>
      <c r="O42" s="38" t="s">
        <v>258</v>
      </c>
      <c r="P42" s="38"/>
      <c r="Q42" s="39"/>
      <c r="R42" s="62">
        <f>SUM(R43:R44)</f>
        <v>17033970272</v>
      </c>
      <c r="S42" s="63"/>
      <c r="T42" s="62">
        <v>14087728522</v>
      </c>
      <c r="U42" s="63"/>
      <c r="V42" s="70">
        <v>3117705830</v>
      </c>
      <c r="W42" s="71"/>
      <c r="AM42" s="7"/>
      <c r="AN42" s="7"/>
      <c r="AO42" s="7"/>
      <c r="AP42" s="7"/>
      <c r="AQ42" s="7"/>
    </row>
    <row r="43" spans="2:43" ht="13.5">
      <c r="B43" s="34" t="s">
        <v>1127</v>
      </c>
      <c r="C43" s="27">
        <v>610353000</v>
      </c>
      <c r="D43" s="36">
        <v>200086289</v>
      </c>
      <c r="F43" s="42">
        <v>610352020</v>
      </c>
      <c r="G43" s="37"/>
      <c r="H43" s="38"/>
      <c r="I43" s="38"/>
      <c r="J43" s="38" t="s">
        <v>171</v>
      </c>
      <c r="K43" s="39"/>
      <c r="M43" s="37"/>
      <c r="N43" s="38"/>
      <c r="O43" s="38"/>
      <c r="P43" s="38" t="s">
        <v>171</v>
      </c>
      <c r="Q43" s="39"/>
      <c r="R43" s="62">
        <f>VLOOKUP($F43,$C:$D,2,FALSE)</f>
        <v>8500000000</v>
      </c>
      <c r="S43" s="63"/>
      <c r="T43" s="62">
        <v>10800000000</v>
      </c>
      <c r="U43" s="63"/>
      <c r="V43" s="70">
        <v>2700000000</v>
      </c>
      <c r="W43" s="71"/>
      <c r="AM43" s="7"/>
      <c r="AN43" s="7"/>
      <c r="AO43" s="7"/>
      <c r="AP43" s="7"/>
      <c r="AQ43" s="7"/>
    </row>
    <row r="44" spans="2:43" ht="13.5">
      <c r="B44" s="34" t="s">
        <v>1128</v>
      </c>
      <c r="C44" s="27">
        <v>610351000</v>
      </c>
      <c r="D44" s="36">
        <v>9700000000</v>
      </c>
      <c r="F44" s="42">
        <v>610352025</v>
      </c>
      <c r="G44" s="37"/>
      <c r="H44" s="38"/>
      <c r="I44" s="38"/>
      <c r="J44" s="38" t="s">
        <v>14</v>
      </c>
      <c r="K44" s="39"/>
      <c r="M44" s="37"/>
      <c r="N44" s="38"/>
      <c r="O44" s="38"/>
      <c r="P44" s="38" t="s">
        <v>14</v>
      </c>
      <c r="Q44" s="39"/>
      <c r="R44" s="62">
        <f>VLOOKUP($F44,$C:$D,2,FALSE)</f>
        <v>8533970272</v>
      </c>
      <c r="S44" s="63"/>
      <c r="T44" s="62">
        <v>3287728522</v>
      </c>
      <c r="U44" s="63"/>
      <c r="V44" s="70">
        <v>417705830</v>
      </c>
      <c r="W44" s="71"/>
      <c r="AM44" s="7"/>
      <c r="AN44" s="7"/>
      <c r="AO44" s="7"/>
      <c r="AP44" s="7"/>
      <c r="AQ44" s="7"/>
    </row>
    <row r="45" spans="2:43" ht="13.5">
      <c r="B45" s="34" t="s">
        <v>1129</v>
      </c>
      <c r="C45" s="27">
        <v>610365000</v>
      </c>
      <c r="D45" s="36">
        <v>20500000</v>
      </c>
      <c r="F45" s="42">
        <v>610353000</v>
      </c>
      <c r="G45" s="37"/>
      <c r="H45" s="38"/>
      <c r="I45" s="38"/>
      <c r="J45" s="38"/>
      <c r="K45" s="39"/>
      <c r="M45" s="37"/>
      <c r="N45" s="38"/>
      <c r="O45" s="38" t="s">
        <v>259</v>
      </c>
      <c r="P45" s="38"/>
      <c r="Q45" s="39"/>
      <c r="R45" s="62">
        <f>VLOOKUP($F45,$C:$D,2,FALSE)</f>
        <v>200086289</v>
      </c>
      <c r="S45" s="63"/>
      <c r="T45" s="62">
        <v>2300000000</v>
      </c>
      <c r="U45" s="63"/>
      <c r="V45" s="66">
        <v>0</v>
      </c>
      <c r="W45" s="71"/>
      <c r="AM45" s="7"/>
      <c r="AN45" s="7"/>
      <c r="AO45" s="7"/>
      <c r="AP45" s="7"/>
      <c r="AQ45" s="7"/>
    </row>
    <row r="46" spans="2:43" ht="13.5">
      <c r="B46" s="34" t="s">
        <v>1130</v>
      </c>
      <c r="C46" s="27">
        <v>610399010</v>
      </c>
      <c r="D46" s="36">
        <v>31687767031</v>
      </c>
      <c r="F46" s="42">
        <v>610351000</v>
      </c>
      <c r="G46" s="37"/>
      <c r="H46" s="38"/>
      <c r="I46" s="38" t="s">
        <v>498</v>
      </c>
      <c r="J46" s="38"/>
      <c r="K46" s="39"/>
      <c r="M46" s="37"/>
      <c r="N46" s="38"/>
      <c r="O46" s="38" t="s">
        <v>260</v>
      </c>
      <c r="P46" s="38"/>
      <c r="Q46" s="39"/>
      <c r="R46" s="62">
        <f>VLOOKUP($F46,$C:$D,2,FALSE)</f>
        <v>9700000000</v>
      </c>
      <c r="S46" s="63"/>
      <c r="T46" s="62">
        <v>29700000000</v>
      </c>
      <c r="U46" s="63"/>
      <c r="V46" s="70">
        <v>26100000000</v>
      </c>
      <c r="W46" s="71"/>
      <c r="AM46" s="7"/>
      <c r="AN46" s="7"/>
      <c r="AO46" s="7"/>
      <c r="AP46" s="7"/>
      <c r="AQ46" s="7"/>
    </row>
    <row r="47" spans="2:43" ht="13.5">
      <c r="B47" s="34" t="s">
        <v>172</v>
      </c>
      <c r="C47" s="27">
        <v>610399050</v>
      </c>
      <c r="D47" s="36">
        <v>5359632973</v>
      </c>
      <c r="F47" s="42">
        <v>610365000</v>
      </c>
      <c r="G47" s="37"/>
      <c r="H47" s="38"/>
      <c r="I47" s="38" t="s">
        <v>500</v>
      </c>
      <c r="J47" s="38"/>
      <c r="K47" s="39"/>
      <c r="M47" s="37"/>
      <c r="N47" s="38"/>
      <c r="O47" s="38" t="s">
        <v>1229</v>
      </c>
      <c r="P47" s="38"/>
      <c r="Q47" s="39"/>
      <c r="R47" s="62">
        <f>VLOOKUP($F47,$C:$D,2,FALSE)</f>
        <v>20500000</v>
      </c>
      <c r="S47" s="63"/>
      <c r="T47" s="62">
        <v>20500000</v>
      </c>
      <c r="U47" s="63"/>
      <c r="V47" s="70">
        <v>20500000</v>
      </c>
      <c r="W47" s="71"/>
      <c r="AM47" s="7"/>
      <c r="AN47" s="7"/>
      <c r="AO47" s="7"/>
      <c r="AP47" s="7"/>
      <c r="AQ47" s="7"/>
    </row>
    <row r="48" spans="2:43" ht="13.5">
      <c r="B48" s="34" t="s">
        <v>261</v>
      </c>
      <c r="C48" s="27">
        <v>610399070</v>
      </c>
      <c r="D48" s="36">
        <v>248782085</v>
      </c>
      <c r="F48" s="42"/>
      <c r="G48" s="37"/>
      <c r="H48" s="38"/>
      <c r="I48" s="38" t="s">
        <v>503</v>
      </c>
      <c r="J48" s="38"/>
      <c r="K48" s="39"/>
      <c r="M48" s="37"/>
      <c r="N48" s="38"/>
      <c r="O48" s="38" t="s">
        <v>1230</v>
      </c>
      <c r="P48" s="38"/>
      <c r="Q48" s="39"/>
      <c r="R48" s="62">
        <f>SUM(R49:R60)</f>
        <v>27994157361</v>
      </c>
      <c r="S48" s="63"/>
      <c r="T48" s="62">
        <v>26178342246</v>
      </c>
      <c r="U48" s="63"/>
      <c r="V48" s="70">
        <v>21561706527</v>
      </c>
      <c r="W48" s="71"/>
      <c r="AM48" s="7"/>
      <c r="AN48" s="7"/>
      <c r="AO48" s="7"/>
      <c r="AP48" s="7"/>
      <c r="AQ48" s="7"/>
    </row>
    <row r="49" spans="2:43" ht="13.5">
      <c r="B49" s="34" t="s">
        <v>1131</v>
      </c>
      <c r="C49" s="27">
        <v>610399080</v>
      </c>
      <c r="D49" s="36">
        <v>2397143481</v>
      </c>
      <c r="F49" s="42">
        <v>610399050</v>
      </c>
      <c r="G49" s="37"/>
      <c r="H49" s="38"/>
      <c r="I49" s="38"/>
      <c r="J49" s="38" t="s">
        <v>172</v>
      </c>
      <c r="K49" s="39"/>
      <c r="M49" s="37"/>
      <c r="N49" s="38"/>
      <c r="O49" s="38"/>
      <c r="P49" s="38" t="s">
        <v>172</v>
      </c>
      <c r="Q49" s="39"/>
      <c r="R49" s="62">
        <f t="shared" ref="R49:R61" si="0">VLOOKUP($F49,$C:$D,2,FALSE)</f>
        <v>5359632973</v>
      </c>
      <c r="S49" s="63"/>
      <c r="T49" s="62">
        <v>6534930164</v>
      </c>
      <c r="U49" s="63"/>
      <c r="V49" s="70">
        <v>10077537985</v>
      </c>
      <c r="W49" s="71"/>
      <c r="AM49" s="7"/>
      <c r="AN49" s="7"/>
      <c r="AO49" s="7"/>
      <c r="AP49" s="7"/>
      <c r="AQ49" s="7"/>
    </row>
    <row r="50" spans="2:43" ht="13.5">
      <c r="B50" s="34" t="s">
        <v>1132</v>
      </c>
      <c r="C50" s="27">
        <v>610399082</v>
      </c>
      <c r="D50" s="36">
        <v>674378317</v>
      </c>
      <c r="F50" s="42">
        <v>610399070</v>
      </c>
      <c r="G50" s="37"/>
      <c r="H50" s="38"/>
      <c r="I50" s="38"/>
      <c r="J50" s="38" t="s">
        <v>173</v>
      </c>
      <c r="K50" s="39"/>
      <c r="M50" s="37"/>
      <c r="N50" s="38"/>
      <c r="O50" s="38"/>
      <c r="P50" s="38" t="s">
        <v>261</v>
      </c>
      <c r="Q50" s="39"/>
      <c r="R50" s="62">
        <f t="shared" si="0"/>
        <v>248782085</v>
      </c>
      <c r="S50" s="63"/>
      <c r="T50" s="62">
        <v>239925876</v>
      </c>
      <c r="U50" s="63"/>
      <c r="V50" s="70">
        <v>232637466</v>
      </c>
      <c r="W50" s="71"/>
      <c r="AM50" s="7"/>
      <c r="AN50" s="7"/>
      <c r="AO50" s="7"/>
      <c r="AP50" s="7"/>
      <c r="AQ50" s="7"/>
    </row>
    <row r="51" spans="2:43" ht="13.5">
      <c r="B51" s="34" t="s">
        <v>1133</v>
      </c>
      <c r="C51" s="27">
        <v>610399081</v>
      </c>
      <c r="D51" s="36">
        <v>214187132</v>
      </c>
      <c r="F51" s="42">
        <v>610399080</v>
      </c>
      <c r="G51" s="37"/>
      <c r="H51" s="38"/>
      <c r="I51" s="38"/>
      <c r="J51" s="38" t="s">
        <v>174</v>
      </c>
      <c r="K51" s="39"/>
      <c r="M51" s="37"/>
      <c r="N51" s="38"/>
      <c r="O51" s="38"/>
      <c r="P51" s="38" t="s">
        <v>262</v>
      </c>
      <c r="Q51" s="39"/>
      <c r="R51" s="62">
        <f t="shared" si="0"/>
        <v>2397143481</v>
      </c>
      <c r="S51" s="63"/>
      <c r="T51" s="62">
        <v>792803768</v>
      </c>
      <c r="U51" s="63"/>
      <c r="V51" s="70">
        <v>369600857</v>
      </c>
      <c r="W51" s="71"/>
      <c r="AM51" s="7"/>
      <c r="AN51" s="7"/>
      <c r="AO51" s="7"/>
      <c r="AP51" s="7"/>
      <c r="AQ51" s="7"/>
    </row>
    <row r="52" spans="2:43" ht="13.5">
      <c r="B52" s="34" t="s">
        <v>1134</v>
      </c>
      <c r="C52" s="27">
        <v>610399083</v>
      </c>
      <c r="D52" s="36">
        <v>1057877441</v>
      </c>
      <c r="F52" s="42">
        <v>610399081</v>
      </c>
      <c r="G52" s="37"/>
      <c r="H52" s="38"/>
      <c r="I52" s="38"/>
      <c r="J52" s="38" t="s">
        <v>512</v>
      </c>
      <c r="K52" s="39"/>
      <c r="M52" s="37"/>
      <c r="N52" s="38"/>
      <c r="O52" s="38"/>
      <c r="P52" s="38" t="s">
        <v>263</v>
      </c>
      <c r="Q52" s="39"/>
      <c r="R52" s="62">
        <f t="shared" si="0"/>
        <v>214187132</v>
      </c>
      <c r="S52" s="63"/>
      <c r="T52" s="62">
        <v>391673762</v>
      </c>
      <c r="U52" s="63"/>
      <c r="V52" s="70">
        <v>407807697</v>
      </c>
      <c r="W52" s="71"/>
      <c r="AM52" s="7"/>
      <c r="AN52" s="7"/>
      <c r="AO52" s="7"/>
      <c r="AP52" s="7"/>
      <c r="AQ52" s="7"/>
    </row>
    <row r="53" spans="2:43" ht="13.5">
      <c r="B53" s="34" t="s">
        <v>1135</v>
      </c>
      <c r="C53" s="27">
        <v>610399090</v>
      </c>
      <c r="D53" s="36">
        <v>19448992774</v>
      </c>
      <c r="F53" s="42">
        <v>610399090</v>
      </c>
      <c r="G53" s="37"/>
      <c r="H53" s="38"/>
      <c r="I53" s="38"/>
      <c r="J53" s="38" t="s">
        <v>516</v>
      </c>
      <c r="K53" s="39"/>
      <c r="M53" s="37"/>
      <c r="N53" s="38"/>
      <c r="O53" s="38"/>
      <c r="P53" s="38" t="s">
        <v>264</v>
      </c>
      <c r="Q53" s="39"/>
      <c r="R53" s="62">
        <f t="shared" si="0"/>
        <v>19448992774</v>
      </c>
      <c r="S53" s="63"/>
      <c r="T53" s="62">
        <v>17953472684</v>
      </c>
      <c r="U53" s="63"/>
      <c r="V53" s="70">
        <v>10362067603</v>
      </c>
      <c r="W53" s="71"/>
      <c r="AM53" s="7"/>
      <c r="AN53" s="7"/>
      <c r="AO53" s="7"/>
      <c r="AP53" s="7"/>
      <c r="AQ53" s="7"/>
    </row>
    <row r="54" spans="2:43" ht="13.5">
      <c r="B54" s="34" t="s">
        <v>1136</v>
      </c>
      <c r="C54" s="27">
        <v>610399091</v>
      </c>
      <c r="D54" s="36">
        <v>1961353912</v>
      </c>
      <c r="F54" s="42">
        <v>610399120</v>
      </c>
      <c r="G54" s="37"/>
      <c r="H54" s="38"/>
      <c r="I54" s="38"/>
      <c r="J54" s="38" t="s">
        <v>519</v>
      </c>
      <c r="K54" s="39"/>
      <c r="M54" s="37"/>
      <c r="N54" s="38"/>
      <c r="O54" s="38"/>
      <c r="P54" s="38" t="s">
        <v>265</v>
      </c>
      <c r="Q54" s="39"/>
      <c r="R54" s="62">
        <f t="shared" si="0"/>
        <v>10762828</v>
      </c>
      <c r="S54" s="63"/>
      <c r="T54" s="62">
        <v>21755541</v>
      </c>
      <c r="U54" s="63"/>
      <c r="V54" s="70">
        <v>22005013</v>
      </c>
      <c r="W54" s="71"/>
      <c r="AM54" s="7"/>
      <c r="AN54" s="7"/>
      <c r="AO54" s="7"/>
      <c r="AP54" s="7"/>
      <c r="AQ54" s="7"/>
    </row>
    <row r="55" spans="2:43" ht="13.5">
      <c r="B55" s="34" t="s">
        <v>1137</v>
      </c>
      <c r="C55" s="27">
        <v>610399120</v>
      </c>
      <c r="D55" s="36">
        <v>10762828</v>
      </c>
      <c r="F55" s="42">
        <v>610399130</v>
      </c>
      <c r="G55" s="37"/>
      <c r="H55" s="38"/>
      <c r="I55" s="38"/>
      <c r="J55" s="38" t="s">
        <v>521</v>
      </c>
      <c r="K55" s="39"/>
      <c r="M55" s="37"/>
      <c r="N55" s="38"/>
      <c r="O55" s="38"/>
      <c r="P55" s="38" t="s">
        <v>266</v>
      </c>
      <c r="Q55" s="39"/>
      <c r="R55" s="62">
        <f t="shared" si="0"/>
        <v>127932936</v>
      </c>
      <c r="S55" s="63"/>
      <c r="T55" s="62">
        <v>56884327</v>
      </c>
      <c r="U55" s="63"/>
      <c r="V55" s="70">
        <v>36181833</v>
      </c>
      <c r="W55" s="71"/>
      <c r="AM55" s="7"/>
      <c r="AN55" s="7"/>
      <c r="AO55" s="7"/>
      <c r="AP55" s="7"/>
      <c r="AQ55" s="7"/>
    </row>
    <row r="56" spans="2:43" ht="13.5">
      <c r="B56" s="34" t="s">
        <v>1138</v>
      </c>
      <c r="C56" s="27">
        <v>610399130</v>
      </c>
      <c r="D56" s="36">
        <v>127932936</v>
      </c>
      <c r="F56" s="42">
        <v>610399131</v>
      </c>
      <c r="G56" s="37"/>
      <c r="H56" s="38"/>
      <c r="I56" s="38"/>
      <c r="J56" s="38" t="s">
        <v>523</v>
      </c>
      <c r="K56" s="39"/>
      <c r="M56" s="37"/>
      <c r="N56" s="38"/>
      <c r="O56" s="38"/>
      <c r="P56" s="38" t="s">
        <v>267</v>
      </c>
      <c r="Q56" s="39"/>
      <c r="R56" s="62">
        <f t="shared" si="0"/>
        <v>1328123</v>
      </c>
      <c r="S56" s="63"/>
      <c r="T56" s="62">
        <v>1239049</v>
      </c>
      <c r="U56" s="63"/>
      <c r="V56" s="70">
        <v>4211524</v>
      </c>
      <c r="W56" s="71"/>
      <c r="AM56" s="7"/>
      <c r="AN56" s="7"/>
      <c r="AO56" s="7"/>
      <c r="AP56" s="7"/>
      <c r="AQ56" s="7"/>
    </row>
    <row r="57" spans="2:43" ht="13.5">
      <c r="B57" s="34" t="s">
        <v>1139</v>
      </c>
      <c r="C57" s="27">
        <v>610399131</v>
      </c>
      <c r="D57" s="36">
        <v>1328123</v>
      </c>
      <c r="F57" s="42">
        <v>610399133</v>
      </c>
      <c r="G57" s="37"/>
      <c r="H57" s="38"/>
      <c r="I57" s="38"/>
      <c r="J57" s="38"/>
      <c r="K57" s="39"/>
      <c r="M57" s="37"/>
      <c r="N57" s="38"/>
      <c r="O57" s="38"/>
      <c r="P57" s="38" t="s">
        <v>268</v>
      </c>
      <c r="Q57" s="39"/>
      <c r="R57" s="62">
        <f t="shared" si="0"/>
        <v>608770</v>
      </c>
      <c r="S57" s="63"/>
      <c r="T57" s="62">
        <v>593973</v>
      </c>
      <c r="U57" s="63"/>
      <c r="V57" s="70">
        <v>498302</v>
      </c>
      <c r="W57" s="71"/>
      <c r="AM57" s="7"/>
      <c r="AN57" s="7"/>
      <c r="AO57" s="7"/>
      <c r="AP57" s="7"/>
      <c r="AQ57" s="7"/>
    </row>
    <row r="58" spans="2:43" ht="13.5">
      <c r="B58" s="34" t="s">
        <v>1140</v>
      </c>
      <c r="C58" s="27">
        <v>610399133</v>
      </c>
      <c r="D58" s="36">
        <v>608770</v>
      </c>
      <c r="F58" s="42">
        <v>610399135</v>
      </c>
      <c r="G58" s="37"/>
      <c r="H58" s="38"/>
      <c r="I58" s="38"/>
      <c r="J58" s="38"/>
      <c r="K58" s="39"/>
      <c r="M58" s="37"/>
      <c r="N58" s="38"/>
      <c r="O58" s="38"/>
      <c r="P58" s="38" t="s">
        <v>269</v>
      </c>
      <c r="Q58" s="39"/>
      <c r="R58" s="62">
        <f t="shared" si="0"/>
        <v>242918</v>
      </c>
      <c r="S58" s="63"/>
      <c r="T58" s="62">
        <v>249224</v>
      </c>
      <c r="U58" s="63"/>
      <c r="V58" s="70">
        <v>241387</v>
      </c>
      <c r="W58" s="71"/>
      <c r="AM58" s="7"/>
      <c r="AN58" s="7"/>
      <c r="AO58" s="7"/>
      <c r="AP58" s="7"/>
      <c r="AQ58" s="7"/>
    </row>
    <row r="59" spans="2:43" ht="13.5" customHeight="1">
      <c r="B59" s="34" t="s">
        <v>1141</v>
      </c>
      <c r="C59" s="27">
        <v>610399135</v>
      </c>
      <c r="D59" s="36">
        <v>242918</v>
      </c>
      <c r="F59" s="42">
        <v>610399137</v>
      </c>
      <c r="G59" s="37"/>
      <c r="H59" s="38"/>
      <c r="I59" s="38"/>
      <c r="J59" s="38"/>
      <c r="K59" s="39"/>
      <c r="M59" s="37"/>
      <c r="N59" s="38"/>
      <c r="O59" s="38"/>
      <c r="P59" s="38" t="s">
        <v>270</v>
      </c>
      <c r="Q59" s="39"/>
      <c r="R59" s="62">
        <f t="shared" si="0"/>
        <v>184429991</v>
      </c>
      <c r="S59" s="63"/>
      <c r="T59" s="62">
        <v>184705078</v>
      </c>
      <c r="U59" s="63"/>
      <c r="V59" s="70">
        <v>48793059</v>
      </c>
      <c r="W59" s="71"/>
      <c r="AM59" s="7"/>
      <c r="AN59" s="7"/>
      <c r="AO59" s="7"/>
      <c r="AP59" s="7"/>
      <c r="AQ59" s="7"/>
    </row>
    <row r="60" spans="2:43" ht="13.5">
      <c r="B60" s="34" t="s">
        <v>1142</v>
      </c>
      <c r="C60" s="27">
        <v>610399137</v>
      </c>
      <c r="D60" s="36">
        <v>184429991</v>
      </c>
      <c r="F60" s="42">
        <v>610399152</v>
      </c>
      <c r="G60" s="37"/>
      <c r="H60" s="38"/>
      <c r="I60" s="38"/>
      <c r="J60" s="38"/>
      <c r="K60" s="39"/>
      <c r="M60" s="37"/>
      <c r="N60" s="38"/>
      <c r="O60" s="38"/>
      <c r="P60" s="38" t="s">
        <v>271</v>
      </c>
      <c r="Q60" s="39"/>
      <c r="R60" s="62">
        <f t="shared" si="0"/>
        <v>113350</v>
      </c>
      <c r="S60" s="63"/>
      <c r="T60" s="62">
        <v>108800</v>
      </c>
      <c r="U60" s="63"/>
      <c r="V60" s="70">
        <v>123801</v>
      </c>
      <c r="W60" s="71"/>
      <c r="AM60" s="7"/>
      <c r="AN60" s="7"/>
      <c r="AO60" s="7"/>
      <c r="AP60" s="7"/>
      <c r="AQ60" s="7"/>
    </row>
    <row r="61" spans="2:43" ht="13.5">
      <c r="B61" s="34" t="s">
        <v>1143</v>
      </c>
      <c r="C61" s="27">
        <v>610399152</v>
      </c>
      <c r="D61" s="36">
        <v>113350</v>
      </c>
      <c r="F61" s="42">
        <v>610199021</v>
      </c>
      <c r="G61" s="37"/>
      <c r="H61" s="38"/>
      <c r="I61" s="38" t="s">
        <v>530</v>
      </c>
      <c r="J61" s="38"/>
      <c r="K61" s="39"/>
      <c r="M61" s="37"/>
      <c r="N61" s="38"/>
      <c r="O61" s="38" t="s">
        <v>1231</v>
      </c>
      <c r="P61" s="38"/>
      <c r="Q61" s="39"/>
      <c r="R61" s="62">
        <f t="shared" si="0"/>
        <v>3000000000</v>
      </c>
      <c r="S61" s="63"/>
      <c r="T61" s="62">
        <v>3000000000</v>
      </c>
      <c r="U61" s="63"/>
      <c r="V61" s="70">
        <v>3000000000</v>
      </c>
      <c r="W61" s="71"/>
      <c r="AM61" s="7"/>
      <c r="AN61" s="7"/>
      <c r="AO61" s="7"/>
      <c r="AP61" s="7"/>
      <c r="AQ61" s="7"/>
    </row>
    <row r="62" spans="2:43" ht="13.5">
      <c r="B62" s="34" t="s">
        <v>529</v>
      </c>
      <c r="C62" s="27">
        <v>610500001</v>
      </c>
      <c r="D62" s="36">
        <v>2646893004942</v>
      </c>
      <c r="F62" s="42"/>
      <c r="G62" s="37"/>
      <c r="H62" s="38"/>
      <c r="I62" s="38" t="s">
        <v>532</v>
      </c>
      <c r="J62" s="38"/>
      <c r="K62" s="39"/>
      <c r="M62" s="37"/>
      <c r="N62" s="38"/>
      <c r="O62" s="38" t="s">
        <v>1232</v>
      </c>
      <c r="P62" s="38"/>
      <c r="Q62" s="39"/>
      <c r="R62" s="66">
        <v>0</v>
      </c>
      <c r="S62" s="63"/>
      <c r="T62" s="66">
        <v>0</v>
      </c>
      <c r="U62" s="63"/>
      <c r="V62" s="70">
        <v>3000000000</v>
      </c>
      <c r="W62" s="71"/>
      <c r="AM62" s="7"/>
      <c r="AN62" s="7"/>
      <c r="AO62" s="7"/>
      <c r="AP62" s="7"/>
      <c r="AQ62" s="7"/>
    </row>
    <row r="63" spans="2:43" ht="13.5" customHeight="1">
      <c r="B63" s="34" t="s">
        <v>273</v>
      </c>
      <c r="C63" s="27">
        <v>610500100</v>
      </c>
      <c r="D63" s="36">
        <v>2616594840699</v>
      </c>
      <c r="F63" s="42"/>
      <c r="G63" s="37" t="s">
        <v>175</v>
      </c>
      <c r="H63" s="38"/>
      <c r="I63" s="38"/>
      <c r="J63" s="38"/>
      <c r="K63" s="39"/>
      <c r="M63" s="37" t="s">
        <v>272</v>
      </c>
      <c r="N63" s="38"/>
      <c r="O63" s="38"/>
      <c r="P63" s="38"/>
      <c r="Q63" s="39"/>
      <c r="R63" s="62"/>
      <c r="S63" s="63">
        <f>S64+S86+S89</f>
        <v>3320820158816</v>
      </c>
      <c r="T63" s="62"/>
      <c r="U63" s="63">
        <v>3579697490144</v>
      </c>
      <c r="V63" s="70"/>
      <c r="W63" s="71">
        <v>2955461788202</v>
      </c>
      <c r="AM63" s="7"/>
      <c r="AN63" s="7"/>
      <c r="AO63" s="7"/>
      <c r="AP63" s="7"/>
      <c r="AQ63" s="7"/>
    </row>
    <row r="64" spans="2:43" ht="13.5">
      <c r="B64" s="34" t="s">
        <v>17</v>
      </c>
      <c r="C64" s="27">
        <v>610501000</v>
      </c>
      <c r="D64" s="36">
        <v>239338553726</v>
      </c>
      <c r="F64" s="42"/>
      <c r="G64" s="37"/>
      <c r="H64" s="38" t="s">
        <v>123</v>
      </c>
      <c r="I64" s="38"/>
      <c r="J64" s="38"/>
      <c r="K64" s="39"/>
      <c r="M64" s="37"/>
      <c r="N64" s="38" t="s">
        <v>273</v>
      </c>
      <c r="O64" s="38"/>
      <c r="P64" s="38"/>
      <c r="Q64" s="39"/>
      <c r="R64" s="62"/>
      <c r="S64" s="63">
        <f>R65+R68+R69+R70+R71+R72+R73+R74+R75+R76+R79+R82+R85</f>
        <v>3312589268140</v>
      </c>
      <c r="T64" s="62"/>
      <c r="U64" s="63">
        <v>3571301779174</v>
      </c>
      <c r="V64" s="70"/>
      <c r="W64" s="71">
        <v>2941954747162</v>
      </c>
      <c r="AM64" s="7"/>
      <c r="AN64" s="7"/>
      <c r="AO64" s="7"/>
      <c r="AP64" s="7"/>
      <c r="AQ64" s="7"/>
    </row>
    <row r="65" spans="2:43" ht="13.5">
      <c r="B65" s="34" t="s">
        <v>274</v>
      </c>
      <c r="C65" s="27">
        <v>610501001</v>
      </c>
      <c r="D65" s="36">
        <v>193808537726</v>
      </c>
      <c r="F65" s="42"/>
      <c r="G65" s="37"/>
      <c r="H65" s="38"/>
      <c r="I65" s="38" t="s">
        <v>17</v>
      </c>
      <c r="J65" s="38"/>
      <c r="K65" s="39"/>
      <c r="M65" s="37"/>
      <c r="N65" s="38"/>
      <c r="O65" s="38" t="s">
        <v>17</v>
      </c>
      <c r="P65" s="38"/>
      <c r="Q65" s="39"/>
      <c r="R65" s="62">
        <f>SUM(R66:R67)</f>
        <v>239338553726</v>
      </c>
      <c r="S65" s="63"/>
      <c r="T65" s="62">
        <v>547466349352</v>
      </c>
      <c r="U65" s="63"/>
      <c r="V65" s="70">
        <v>211371805958</v>
      </c>
      <c r="W65" s="71"/>
      <c r="AM65" s="7"/>
      <c r="AN65" s="7"/>
      <c r="AO65" s="7"/>
      <c r="AP65" s="7"/>
      <c r="AQ65" s="7"/>
    </row>
    <row r="66" spans="2:43" ht="13.5">
      <c r="B66" s="34" t="s">
        <v>275</v>
      </c>
      <c r="C66" s="27">
        <v>610501006</v>
      </c>
      <c r="D66" s="36">
        <v>45530016000</v>
      </c>
      <c r="F66" s="42">
        <v>610501001</v>
      </c>
      <c r="G66" s="37"/>
      <c r="H66" s="38"/>
      <c r="I66" s="38"/>
      <c r="J66" s="38" t="s">
        <v>121</v>
      </c>
      <c r="K66" s="39"/>
      <c r="M66" s="37"/>
      <c r="N66" s="38"/>
      <c r="O66" s="38"/>
      <c r="P66" s="38" t="s">
        <v>274</v>
      </c>
      <c r="Q66" s="39"/>
      <c r="R66" s="62">
        <f t="shared" ref="R66:R72" si="1">VLOOKUP($F66,$C:$D,2,FALSE)</f>
        <v>193808537726</v>
      </c>
      <c r="S66" s="63"/>
      <c r="T66" s="62">
        <v>512848240110</v>
      </c>
      <c r="U66" s="63"/>
      <c r="V66" s="70">
        <v>194655642578</v>
      </c>
      <c r="W66" s="71"/>
      <c r="AM66" s="7"/>
      <c r="AN66" s="7"/>
      <c r="AO66" s="7"/>
      <c r="AP66" s="7"/>
      <c r="AQ66" s="7"/>
    </row>
    <row r="67" spans="2:43" ht="13.5">
      <c r="B67" s="34" t="s">
        <v>276</v>
      </c>
      <c r="C67" s="27">
        <v>610900001</v>
      </c>
      <c r="D67" s="36">
        <v>61701500579</v>
      </c>
      <c r="F67" s="42">
        <v>610501006</v>
      </c>
      <c r="G67" s="37"/>
      <c r="H67" s="38"/>
      <c r="I67" s="38"/>
      <c r="J67" s="38" t="s">
        <v>124</v>
      </c>
      <c r="K67" s="39"/>
      <c r="M67" s="37"/>
      <c r="N67" s="38"/>
      <c r="O67" s="38"/>
      <c r="P67" s="38" t="s">
        <v>275</v>
      </c>
      <c r="Q67" s="39"/>
      <c r="R67" s="62">
        <f t="shared" si="1"/>
        <v>45530016000</v>
      </c>
      <c r="S67" s="63"/>
      <c r="T67" s="62">
        <v>34618109242</v>
      </c>
      <c r="U67" s="63"/>
      <c r="V67" s="70">
        <v>16716163380</v>
      </c>
      <c r="W67" s="71"/>
      <c r="AM67" s="7"/>
      <c r="AN67" s="7"/>
      <c r="AO67" s="7"/>
      <c r="AP67" s="7"/>
      <c r="AQ67" s="7"/>
    </row>
    <row r="68" spans="2:43" ht="13.5">
      <c r="B68" s="34" t="s">
        <v>277</v>
      </c>
      <c r="C68" s="27">
        <v>610506000</v>
      </c>
      <c r="D68" s="36">
        <v>12254619500</v>
      </c>
      <c r="F68" s="42">
        <v>610900001</v>
      </c>
      <c r="G68" s="37"/>
      <c r="H68" s="38"/>
      <c r="I68" s="38" t="s">
        <v>118</v>
      </c>
      <c r="J68" s="38"/>
      <c r="K68" s="39"/>
      <c r="M68" s="37"/>
      <c r="N68" s="38"/>
      <c r="O68" s="38" t="s">
        <v>276</v>
      </c>
      <c r="P68" s="38"/>
      <c r="Q68" s="39"/>
      <c r="R68" s="62">
        <f t="shared" si="1"/>
        <v>61701500579</v>
      </c>
      <c r="S68" s="63"/>
      <c r="T68" s="62">
        <v>55424978035</v>
      </c>
      <c r="U68" s="63"/>
      <c r="V68" s="70">
        <v>24309306202</v>
      </c>
      <c r="W68" s="71"/>
      <c r="AM68" s="7"/>
      <c r="AN68" s="7"/>
      <c r="AO68" s="7"/>
      <c r="AP68" s="7"/>
      <c r="AQ68" s="7"/>
    </row>
    <row r="69" spans="2:43" ht="13.5">
      <c r="B69" s="34" t="s">
        <v>278</v>
      </c>
      <c r="C69" s="27">
        <v>610511000</v>
      </c>
      <c r="D69" s="36">
        <v>753691413324</v>
      </c>
      <c r="F69" s="42">
        <v>610506000</v>
      </c>
      <c r="G69" s="37"/>
      <c r="H69" s="38"/>
      <c r="I69" s="38" t="s">
        <v>136</v>
      </c>
      <c r="J69" s="38"/>
      <c r="K69" s="39"/>
      <c r="M69" s="37"/>
      <c r="N69" s="38"/>
      <c r="O69" s="38" t="s">
        <v>277</v>
      </c>
      <c r="P69" s="38"/>
      <c r="Q69" s="39"/>
      <c r="R69" s="62">
        <f t="shared" si="1"/>
        <v>12254619500</v>
      </c>
      <c r="S69" s="63"/>
      <c r="T69" s="62">
        <v>6775447250</v>
      </c>
      <c r="U69" s="63"/>
      <c r="V69" s="70">
        <v>5402280092</v>
      </c>
      <c r="W69" s="71"/>
      <c r="AM69" s="7"/>
      <c r="AN69" s="7"/>
      <c r="AO69" s="7"/>
      <c r="AP69" s="7"/>
      <c r="AQ69" s="7"/>
    </row>
    <row r="70" spans="2:43" ht="13.5">
      <c r="B70" s="34" t="s">
        <v>279</v>
      </c>
      <c r="C70" s="27">
        <v>610513000</v>
      </c>
      <c r="D70" s="36">
        <v>498943936448</v>
      </c>
      <c r="F70" s="42">
        <v>610511000</v>
      </c>
      <c r="G70" s="37"/>
      <c r="H70" s="38"/>
      <c r="I70" s="38" t="s">
        <v>119</v>
      </c>
      <c r="J70" s="38"/>
      <c r="K70" s="39"/>
      <c r="M70" s="37"/>
      <c r="N70" s="38"/>
      <c r="O70" s="38" t="s">
        <v>278</v>
      </c>
      <c r="P70" s="38"/>
      <c r="Q70" s="39"/>
      <c r="R70" s="62">
        <f t="shared" si="1"/>
        <v>753691413324</v>
      </c>
      <c r="S70" s="63"/>
      <c r="T70" s="62">
        <v>464984650696</v>
      </c>
      <c r="U70" s="63"/>
      <c r="V70" s="70">
        <v>247230203941</v>
      </c>
      <c r="W70" s="71"/>
      <c r="AM70" s="7"/>
      <c r="AN70" s="7"/>
      <c r="AO70" s="7"/>
      <c r="AP70" s="7"/>
      <c r="AQ70" s="7"/>
    </row>
    <row r="71" spans="2:43" ht="13.5">
      <c r="B71" s="34" t="s">
        <v>280</v>
      </c>
      <c r="C71" s="27">
        <v>610516000</v>
      </c>
      <c r="D71" s="36">
        <v>689913043050</v>
      </c>
      <c r="F71" s="42">
        <v>610513000</v>
      </c>
      <c r="G71" s="37"/>
      <c r="H71" s="38"/>
      <c r="I71" s="38" t="s">
        <v>176</v>
      </c>
      <c r="J71" s="38"/>
      <c r="K71" s="39"/>
      <c r="M71" s="37"/>
      <c r="N71" s="38"/>
      <c r="O71" s="38" t="s">
        <v>279</v>
      </c>
      <c r="P71" s="38"/>
      <c r="Q71" s="39"/>
      <c r="R71" s="62">
        <f t="shared" si="1"/>
        <v>498943936448</v>
      </c>
      <c r="S71" s="63"/>
      <c r="T71" s="62">
        <v>593659738207</v>
      </c>
      <c r="U71" s="63"/>
      <c r="V71" s="70">
        <v>556682225526</v>
      </c>
      <c r="W71" s="71"/>
      <c r="AM71" s="7"/>
      <c r="AN71" s="7"/>
      <c r="AO71" s="7"/>
      <c r="AP71" s="7"/>
      <c r="AQ71" s="7"/>
    </row>
    <row r="72" spans="2:43" ht="13.5">
      <c r="B72" s="34" t="s">
        <v>545</v>
      </c>
      <c r="C72" s="27">
        <v>610521000</v>
      </c>
      <c r="D72" s="36">
        <v>291212844878</v>
      </c>
      <c r="F72" s="42">
        <v>610516000</v>
      </c>
      <c r="G72" s="37"/>
      <c r="H72" s="38"/>
      <c r="I72" s="38" t="s">
        <v>177</v>
      </c>
      <c r="J72" s="38"/>
      <c r="K72" s="39"/>
      <c r="M72" s="37"/>
      <c r="N72" s="38"/>
      <c r="O72" s="38" t="s">
        <v>280</v>
      </c>
      <c r="P72" s="38"/>
      <c r="Q72" s="39"/>
      <c r="R72" s="62">
        <f t="shared" si="1"/>
        <v>689913043050</v>
      </c>
      <c r="S72" s="63"/>
      <c r="T72" s="62">
        <v>811209471906</v>
      </c>
      <c r="U72" s="63"/>
      <c r="V72" s="70">
        <v>943977721916</v>
      </c>
      <c r="W72" s="71"/>
      <c r="AM72" s="7"/>
      <c r="AN72" s="7"/>
      <c r="AO72" s="7"/>
      <c r="AP72" s="7"/>
      <c r="AQ72" s="7"/>
    </row>
    <row r="73" spans="2:43" ht="13.5">
      <c r="B73" s="34" t="s">
        <v>547</v>
      </c>
      <c r="C73" s="27">
        <v>610521030</v>
      </c>
      <c r="D73" s="36">
        <v>291212844878</v>
      </c>
      <c r="F73" s="42"/>
      <c r="G73" s="37"/>
      <c r="H73" s="38"/>
      <c r="I73" s="38" t="s">
        <v>178</v>
      </c>
      <c r="J73" s="38"/>
      <c r="K73" s="39"/>
      <c r="M73" s="37"/>
      <c r="N73" s="38"/>
      <c r="O73" s="38" t="s">
        <v>281</v>
      </c>
      <c r="P73" s="38"/>
      <c r="Q73" s="39"/>
      <c r="R73" s="66">
        <v>0</v>
      </c>
      <c r="S73" s="63"/>
      <c r="T73" s="66">
        <v>0</v>
      </c>
      <c r="U73" s="63"/>
      <c r="V73" s="66">
        <v>0</v>
      </c>
      <c r="W73" s="71"/>
      <c r="AM73" s="7"/>
      <c r="AN73" s="7"/>
      <c r="AO73" s="7"/>
      <c r="AP73" s="7"/>
      <c r="AQ73" s="7"/>
    </row>
    <row r="74" spans="2:43" ht="13.5">
      <c r="B74" s="34" t="s">
        <v>550</v>
      </c>
      <c r="C74" s="27">
        <v>610521032</v>
      </c>
      <c r="D74" s="36">
        <v>2923014632</v>
      </c>
      <c r="F74" s="42">
        <v>610526010</v>
      </c>
      <c r="G74" s="37"/>
      <c r="H74" s="38"/>
      <c r="I74" s="38" t="s">
        <v>120</v>
      </c>
      <c r="J74" s="38"/>
      <c r="K74" s="39"/>
      <c r="M74" s="37"/>
      <c r="N74" s="38"/>
      <c r="O74" s="38" t="s">
        <v>282</v>
      </c>
      <c r="P74" s="38"/>
      <c r="Q74" s="39"/>
      <c r="R74" s="62">
        <f>VLOOKUP($F74,$C:$D,2,FALSE)</f>
        <v>33000000000</v>
      </c>
      <c r="S74" s="63"/>
      <c r="T74" s="62">
        <v>67862969839</v>
      </c>
      <c r="U74" s="63"/>
      <c r="V74" s="70">
        <v>103500000000</v>
      </c>
      <c r="W74" s="71"/>
      <c r="AM74" s="7"/>
      <c r="AN74" s="7"/>
      <c r="AO74" s="7"/>
      <c r="AP74" s="7"/>
      <c r="AQ74" s="7"/>
    </row>
    <row r="75" spans="2:43" ht="13.5">
      <c r="B75" s="34" t="s">
        <v>553</v>
      </c>
      <c r="C75" s="27">
        <v>610521033</v>
      </c>
      <c r="D75" s="36">
        <v>36811042168</v>
      </c>
      <c r="F75" s="42">
        <v>610521000</v>
      </c>
      <c r="G75" s="37"/>
      <c r="H75" s="38"/>
      <c r="I75" s="38" t="s">
        <v>179</v>
      </c>
      <c r="J75" s="38"/>
      <c r="K75" s="39"/>
      <c r="M75" s="37"/>
      <c r="N75" s="38"/>
      <c r="O75" s="38" t="s">
        <v>283</v>
      </c>
      <c r="P75" s="38"/>
      <c r="Q75" s="39"/>
      <c r="R75" s="62">
        <f>VLOOKUP($F75,$C:$D,2,FALSE)</f>
        <v>291212844878</v>
      </c>
      <c r="S75" s="64"/>
      <c r="T75" s="62">
        <v>247367527121</v>
      </c>
      <c r="U75" s="64"/>
      <c r="V75" s="70">
        <v>414324080675</v>
      </c>
      <c r="W75" s="73"/>
      <c r="AM75" s="7"/>
      <c r="AN75" s="7"/>
      <c r="AO75" s="7"/>
      <c r="AP75" s="7"/>
      <c r="AQ75" s="7"/>
    </row>
    <row r="76" spans="2:43" ht="13.5">
      <c r="B76" s="34" t="s">
        <v>556</v>
      </c>
      <c r="C76" s="27">
        <v>610521034</v>
      </c>
      <c r="D76" s="36">
        <v>16268547921</v>
      </c>
      <c r="F76" s="42"/>
      <c r="G76" s="37"/>
      <c r="H76" s="38"/>
      <c r="I76" s="38" t="s">
        <v>180</v>
      </c>
      <c r="J76" s="38"/>
      <c r="K76" s="39"/>
      <c r="M76" s="37"/>
      <c r="N76" s="38"/>
      <c r="O76" s="38" t="s">
        <v>284</v>
      </c>
      <c r="P76" s="38"/>
      <c r="Q76" s="39"/>
      <c r="R76" s="62">
        <f>R77</f>
        <v>248535645</v>
      </c>
      <c r="S76" s="63"/>
      <c r="T76" s="62">
        <v>205040600</v>
      </c>
      <c r="U76" s="63"/>
      <c r="V76" s="70">
        <v>17111321541</v>
      </c>
      <c r="W76" s="71"/>
      <c r="AM76" s="7"/>
      <c r="AN76" s="7"/>
      <c r="AO76" s="7"/>
      <c r="AP76" s="7"/>
      <c r="AQ76" s="7"/>
    </row>
    <row r="77" spans="2:43" ht="13.5">
      <c r="B77" s="34" t="s">
        <v>559</v>
      </c>
      <c r="C77" s="27">
        <v>610521035</v>
      </c>
      <c r="D77" s="36">
        <v>9105058077</v>
      </c>
      <c r="F77" s="42">
        <v>610536000</v>
      </c>
      <c r="G77" s="37"/>
      <c r="H77" s="38"/>
      <c r="I77" s="38"/>
      <c r="J77" s="38" t="s">
        <v>181</v>
      </c>
      <c r="K77" s="39"/>
      <c r="M77" s="37"/>
      <c r="N77" s="38"/>
      <c r="O77" s="38"/>
      <c r="P77" s="38" t="s">
        <v>285</v>
      </c>
      <c r="Q77" s="39"/>
      <c r="R77" s="62">
        <f>VLOOKUP($F77,$C:$D,2,FALSE)</f>
        <v>248535645</v>
      </c>
      <c r="S77" s="63"/>
      <c r="T77" s="62">
        <v>205040600</v>
      </c>
      <c r="U77" s="63"/>
      <c r="V77" s="70">
        <v>942136632</v>
      </c>
      <c r="W77" s="71"/>
      <c r="AM77" s="7"/>
      <c r="AN77" s="7"/>
      <c r="AO77" s="7"/>
      <c r="AP77" s="7"/>
      <c r="AQ77" s="7"/>
    </row>
    <row r="78" spans="2:43" ht="13.5">
      <c r="B78" s="34" t="s">
        <v>562</v>
      </c>
      <c r="C78" s="27">
        <v>610521036</v>
      </c>
      <c r="D78" s="36">
        <v>226105182080</v>
      </c>
      <c r="F78" s="42"/>
      <c r="G78" s="37"/>
      <c r="H78" s="38"/>
      <c r="I78" s="38"/>
      <c r="J78" s="38" t="s">
        <v>137</v>
      </c>
      <c r="K78" s="39"/>
      <c r="M78" s="37"/>
      <c r="N78" s="38"/>
      <c r="O78" s="38"/>
      <c r="P78" s="38" t="s">
        <v>137</v>
      </c>
      <c r="Q78" s="39"/>
      <c r="R78" s="66">
        <v>0</v>
      </c>
      <c r="S78" s="63"/>
      <c r="T78" s="66">
        <v>0</v>
      </c>
      <c r="U78" s="63"/>
      <c r="V78" s="70">
        <v>16169184909</v>
      </c>
      <c r="W78" s="71"/>
      <c r="AM78" s="7"/>
      <c r="AN78" s="7"/>
      <c r="AO78" s="7"/>
      <c r="AP78" s="7"/>
      <c r="AQ78" s="7"/>
    </row>
    <row r="79" spans="2:43" ht="13.5">
      <c r="B79" s="34" t="s">
        <v>565</v>
      </c>
      <c r="C79" s="27">
        <v>610526010</v>
      </c>
      <c r="D79" s="36">
        <v>33000000000</v>
      </c>
      <c r="F79" s="42"/>
      <c r="G79" s="37"/>
      <c r="H79" s="38"/>
      <c r="I79" s="38" t="s">
        <v>138</v>
      </c>
      <c r="J79" s="38"/>
      <c r="K79" s="39"/>
      <c r="M79" s="37"/>
      <c r="N79" s="38"/>
      <c r="O79" s="38" t="s">
        <v>286</v>
      </c>
      <c r="P79" s="38"/>
      <c r="Q79" s="39"/>
      <c r="R79" s="62">
        <f>SUM(R80:R81)</f>
        <v>695994427441</v>
      </c>
      <c r="S79" s="63"/>
      <c r="T79" s="62">
        <v>740943430920</v>
      </c>
      <c r="U79" s="63"/>
      <c r="V79" s="70">
        <v>391603370424</v>
      </c>
      <c r="W79" s="71"/>
      <c r="AM79" s="7"/>
      <c r="AN79" s="7"/>
      <c r="AO79" s="7"/>
      <c r="AP79" s="7"/>
      <c r="AQ79" s="7"/>
    </row>
    <row r="80" spans="2:43" ht="13.5">
      <c r="B80" s="34" t="s">
        <v>568</v>
      </c>
      <c r="C80" s="27">
        <v>610536000</v>
      </c>
      <c r="D80" s="36">
        <v>248535645</v>
      </c>
      <c r="F80" s="42">
        <v>610313001</v>
      </c>
      <c r="G80" s="37"/>
      <c r="H80" s="38"/>
      <c r="I80" s="38"/>
      <c r="J80" s="38" t="s">
        <v>12</v>
      </c>
      <c r="K80" s="39"/>
      <c r="M80" s="37"/>
      <c r="N80" s="38"/>
      <c r="O80" s="38"/>
      <c r="P80" s="38" t="s">
        <v>12</v>
      </c>
      <c r="Q80" s="39"/>
      <c r="R80" s="62">
        <f>VLOOKUP($F80,$C:$D,2,FALSE)</f>
        <v>544727772690</v>
      </c>
      <c r="S80" s="63"/>
      <c r="T80" s="62">
        <v>609652196335</v>
      </c>
      <c r="U80" s="63"/>
      <c r="V80" s="70">
        <v>286278727200</v>
      </c>
      <c r="W80" s="71"/>
      <c r="AM80" s="7"/>
      <c r="AN80" s="7"/>
      <c r="AO80" s="7"/>
      <c r="AP80" s="7"/>
      <c r="AQ80" s="7"/>
    </row>
    <row r="81" spans="2:43" ht="13.5">
      <c r="B81" s="34" t="s">
        <v>285</v>
      </c>
      <c r="C81" s="27">
        <v>610536001</v>
      </c>
      <c r="D81" s="36">
        <v>248535645</v>
      </c>
      <c r="F81" s="42">
        <v>610313006</v>
      </c>
      <c r="G81" s="37"/>
      <c r="H81" s="38"/>
      <c r="I81" s="38"/>
      <c r="J81" s="38" t="s">
        <v>116</v>
      </c>
      <c r="K81" s="39"/>
      <c r="M81" s="37"/>
      <c r="N81" s="38"/>
      <c r="O81" s="38"/>
      <c r="P81" s="38" t="s">
        <v>251</v>
      </c>
      <c r="Q81" s="39"/>
      <c r="R81" s="62">
        <f>VLOOKUP($F81,$C:$D,2,FALSE)</f>
        <v>151266654751</v>
      </c>
      <c r="S81" s="63"/>
      <c r="T81" s="62">
        <v>131291234585</v>
      </c>
      <c r="U81" s="63"/>
      <c r="V81" s="70">
        <v>105324643224</v>
      </c>
      <c r="W81" s="71"/>
      <c r="AM81" s="7"/>
      <c r="AN81" s="7"/>
      <c r="AO81" s="7"/>
      <c r="AP81" s="7"/>
      <c r="AQ81" s="7"/>
    </row>
    <row r="82" spans="2:43" ht="13.5">
      <c r="B82" s="34" t="s">
        <v>575</v>
      </c>
      <c r="C82" s="27">
        <v>610537000</v>
      </c>
      <c r="D82" s="36">
        <v>28440000416</v>
      </c>
      <c r="F82" s="42"/>
      <c r="G82" s="37"/>
      <c r="H82" s="38"/>
      <c r="I82" s="38" t="s">
        <v>182</v>
      </c>
      <c r="J82" s="38"/>
      <c r="K82" s="39"/>
      <c r="M82" s="37"/>
      <c r="N82" s="38"/>
      <c r="O82" s="38" t="s">
        <v>287</v>
      </c>
      <c r="P82" s="38"/>
      <c r="Q82" s="39"/>
      <c r="R82" s="62">
        <f>SUM(R83:R84)</f>
        <v>28440000416</v>
      </c>
      <c r="S82" s="63"/>
      <c r="T82" s="62">
        <v>27564782242</v>
      </c>
      <c r="U82" s="63"/>
      <c r="V82" s="70">
        <v>22403136317</v>
      </c>
      <c r="W82" s="71"/>
      <c r="AM82" s="7"/>
      <c r="AN82" s="7"/>
      <c r="AO82" s="7"/>
      <c r="AP82" s="7"/>
      <c r="AQ82" s="7"/>
    </row>
    <row r="83" spans="2:43" ht="13.5">
      <c r="B83" s="34" t="s">
        <v>288</v>
      </c>
      <c r="C83" s="27">
        <v>610537010</v>
      </c>
      <c r="D83" s="36">
        <v>12269463074</v>
      </c>
      <c r="F83" s="42">
        <v>610537010</v>
      </c>
      <c r="G83" s="37"/>
      <c r="H83" s="38"/>
      <c r="I83" s="38"/>
      <c r="J83" s="38" t="s">
        <v>288</v>
      </c>
      <c r="K83" s="39"/>
      <c r="M83" s="37"/>
      <c r="N83" s="38"/>
      <c r="O83" s="38"/>
      <c r="P83" s="38" t="s">
        <v>288</v>
      </c>
      <c r="Q83" s="39"/>
      <c r="R83" s="62">
        <f>VLOOKUP($F83,$C:$D,2,FALSE)</f>
        <v>12269463074</v>
      </c>
      <c r="S83" s="63"/>
      <c r="T83" s="62">
        <v>10926105636</v>
      </c>
      <c r="U83" s="63"/>
      <c r="V83" s="70">
        <v>7701210605</v>
      </c>
      <c r="W83" s="71"/>
      <c r="AM83" s="7"/>
      <c r="AN83" s="7"/>
      <c r="AO83" s="7"/>
      <c r="AP83" s="7"/>
      <c r="AQ83" s="7"/>
    </row>
    <row r="84" spans="2:43" ht="13.5">
      <c r="B84" s="34" t="s">
        <v>289</v>
      </c>
      <c r="C84" s="27">
        <v>610537020</v>
      </c>
      <c r="D84" s="36">
        <v>16170537342</v>
      </c>
      <c r="F84" s="42">
        <v>610537020</v>
      </c>
      <c r="G84" s="37"/>
      <c r="H84" s="38"/>
      <c r="I84" s="38"/>
      <c r="J84" s="38" t="s">
        <v>289</v>
      </c>
      <c r="K84" s="39"/>
      <c r="M84" s="37"/>
      <c r="N84" s="38"/>
      <c r="O84" s="38"/>
      <c r="P84" s="38" t="s">
        <v>289</v>
      </c>
      <c r="Q84" s="39"/>
      <c r="R84" s="62">
        <f>VLOOKUP($F84,$C:$D,2,FALSE)</f>
        <v>16170537342</v>
      </c>
      <c r="S84" s="63"/>
      <c r="T84" s="62">
        <v>16638676606</v>
      </c>
      <c r="U84" s="63"/>
      <c r="V84" s="70">
        <v>14701925712</v>
      </c>
      <c r="W84" s="71"/>
      <c r="AM84" s="7"/>
      <c r="AN84" s="7"/>
      <c r="AO84" s="7"/>
      <c r="AP84" s="7"/>
      <c r="AQ84" s="7"/>
    </row>
    <row r="85" spans="2:43" ht="13.5">
      <c r="B85" s="34" t="s">
        <v>579</v>
      </c>
      <c r="C85" s="27">
        <v>612100000</v>
      </c>
      <c r="D85" s="36">
        <v>7850393133</v>
      </c>
      <c r="F85" s="42">
        <v>612100000</v>
      </c>
      <c r="G85" s="37"/>
      <c r="H85" s="38"/>
      <c r="I85" s="38" t="s">
        <v>183</v>
      </c>
      <c r="J85" s="38"/>
      <c r="K85" s="39"/>
      <c r="M85" s="37"/>
      <c r="N85" s="38"/>
      <c r="O85" s="38" t="s">
        <v>290</v>
      </c>
      <c r="P85" s="38"/>
      <c r="Q85" s="39"/>
      <c r="R85" s="62">
        <f>VLOOKUP($F85,$C:$D,2,FALSE)</f>
        <v>7850393133</v>
      </c>
      <c r="S85" s="63"/>
      <c r="T85" s="62">
        <v>7837393006</v>
      </c>
      <c r="U85" s="63"/>
      <c r="V85" s="70">
        <v>4039294570</v>
      </c>
      <c r="W85" s="71"/>
      <c r="AM85" s="7"/>
      <c r="AN85" s="7"/>
      <c r="AO85" s="7"/>
      <c r="AP85" s="7"/>
      <c r="AQ85" s="7"/>
    </row>
    <row r="86" spans="2:43" ht="13.5">
      <c r="B86" s="34" t="s">
        <v>1144</v>
      </c>
      <c r="C86" s="27">
        <v>630161000</v>
      </c>
      <c r="D86" s="36">
        <v>29182671693</v>
      </c>
      <c r="F86" s="42"/>
      <c r="G86" s="37"/>
      <c r="H86" s="38" t="s">
        <v>184</v>
      </c>
      <c r="I86" s="38"/>
      <c r="J86" s="38"/>
      <c r="K86" s="39"/>
      <c r="M86" s="37"/>
      <c r="N86" s="38" t="s">
        <v>291</v>
      </c>
      <c r="O86" s="38"/>
      <c r="P86" s="38"/>
      <c r="Q86" s="39"/>
      <c r="R86" s="62"/>
      <c r="S86" s="63">
        <f>R87</f>
        <v>1115492550</v>
      </c>
      <c r="T86" s="62"/>
      <c r="U86" s="63">
        <v>528872650</v>
      </c>
      <c r="V86" s="70"/>
      <c r="W86" s="71">
        <v>10963742800</v>
      </c>
      <c r="AM86" s="7"/>
      <c r="AN86" s="7"/>
      <c r="AO86" s="7"/>
      <c r="AP86" s="7"/>
      <c r="AQ86" s="7"/>
    </row>
    <row r="87" spans="2:43" ht="13.5">
      <c r="B87" s="34" t="s">
        <v>584</v>
      </c>
      <c r="C87" s="27">
        <v>630161006</v>
      </c>
      <c r="D87" s="36">
        <v>29182671693</v>
      </c>
      <c r="F87" s="42">
        <v>610591060</v>
      </c>
      <c r="G87" s="37"/>
      <c r="H87" s="38"/>
      <c r="I87" s="38" t="s">
        <v>185</v>
      </c>
      <c r="J87" s="38"/>
      <c r="K87" s="39"/>
      <c r="M87" s="37"/>
      <c r="N87" s="38"/>
      <c r="O87" s="38" t="s">
        <v>292</v>
      </c>
      <c r="P87" s="38"/>
      <c r="Q87" s="39"/>
      <c r="R87" s="62">
        <f>VLOOKUP($F87,$C:$D,2,FALSE)</f>
        <v>1115492550</v>
      </c>
      <c r="S87" s="63"/>
      <c r="T87" s="62">
        <v>528872650</v>
      </c>
      <c r="U87" s="63"/>
      <c r="V87" s="70">
        <v>10963742800</v>
      </c>
      <c r="W87" s="71"/>
      <c r="AM87" s="7"/>
      <c r="AN87" s="7"/>
      <c r="AO87" s="7"/>
      <c r="AP87" s="7"/>
      <c r="AQ87" s="7"/>
    </row>
    <row r="88" spans="2:43" ht="13.5">
      <c r="B88" s="34" t="s">
        <v>1145</v>
      </c>
      <c r="C88" s="27">
        <v>610591000</v>
      </c>
      <c r="D88" s="36">
        <v>1115492550</v>
      </c>
      <c r="F88" s="42"/>
      <c r="G88" s="37"/>
      <c r="H88" s="38"/>
      <c r="I88" s="38" t="s">
        <v>186</v>
      </c>
      <c r="J88" s="38"/>
      <c r="K88" s="39"/>
      <c r="M88" s="37"/>
      <c r="N88" s="38"/>
      <c r="O88" s="38" t="s">
        <v>293</v>
      </c>
      <c r="P88" s="38"/>
      <c r="Q88" s="39"/>
      <c r="R88" s="66">
        <v>0</v>
      </c>
      <c r="S88" s="63"/>
      <c r="T88" s="66">
        <v>0</v>
      </c>
      <c r="U88" s="63"/>
      <c r="V88" s="66">
        <v>0</v>
      </c>
      <c r="W88" s="71"/>
      <c r="AM88" s="7"/>
      <c r="AN88" s="7"/>
      <c r="AO88" s="7"/>
      <c r="AP88" s="7"/>
      <c r="AQ88" s="7"/>
    </row>
    <row r="89" spans="2:43" ht="13.5">
      <c r="B89" s="34" t="s">
        <v>292</v>
      </c>
      <c r="C89" s="27">
        <v>610591060</v>
      </c>
      <c r="D89" s="36">
        <v>1115492550</v>
      </c>
      <c r="F89" s="42"/>
      <c r="G89" s="37"/>
      <c r="H89" s="38" t="s">
        <v>187</v>
      </c>
      <c r="I89" s="38"/>
      <c r="J89" s="38"/>
      <c r="K89" s="39"/>
      <c r="M89" s="37"/>
      <c r="N89" s="38" t="s">
        <v>294</v>
      </c>
      <c r="O89" s="38"/>
      <c r="P89" s="38"/>
      <c r="Q89" s="39"/>
      <c r="R89" s="62"/>
      <c r="S89" s="63">
        <f>R90+R93</f>
        <v>7115398126</v>
      </c>
      <c r="T89" s="62"/>
      <c r="U89" s="63">
        <v>7866838320</v>
      </c>
      <c r="V89" s="70"/>
      <c r="W89" s="71">
        <v>2543298240</v>
      </c>
      <c r="AM89" s="7"/>
      <c r="AN89" s="7"/>
      <c r="AO89" s="7"/>
      <c r="AP89" s="7"/>
      <c r="AQ89" s="7"/>
    </row>
    <row r="90" spans="2:43" ht="13.5">
      <c r="B90" s="34" t="s">
        <v>595</v>
      </c>
      <c r="C90" s="27">
        <v>610620000</v>
      </c>
      <c r="D90" s="36">
        <v>7115398126</v>
      </c>
      <c r="F90" s="42"/>
      <c r="G90" s="37"/>
      <c r="H90" s="38"/>
      <c r="I90" s="38" t="s">
        <v>188</v>
      </c>
      <c r="J90" s="38"/>
      <c r="K90" s="39"/>
      <c r="M90" s="37"/>
      <c r="N90" s="38"/>
      <c r="O90" s="38" t="s">
        <v>295</v>
      </c>
      <c r="P90" s="38"/>
      <c r="Q90" s="39"/>
      <c r="R90" s="62">
        <f>R91</f>
        <v>1425326100</v>
      </c>
      <c r="S90" s="63"/>
      <c r="T90" s="62">
        <v>6997232500</v>
      </c>
      <c r="U90" s="63"/>
      <c r="V90" s="70">
        <v>2039771000</v>
      </c>
      <c r="W90" s="71"/>
      <c r="AM90" s="7"/>
      <c r="AN90" s="7"/>
      <c r="AO90" s="7"/>
      <c r="AP90" s="7"/>
      <c r="AQ90" s="7"/>
    </row>
    <row r="91" spans="2:43" ht="13.5">
      <c r="B91" s="34" t="s">
        <v>598</v>
      </c>
      <c r="C91" s="27">
        <v>610622000</v>
      </c>
      <c r="D91" s="36">
        <v>5018390958</v>
      </c>
      <c r="F91" s="42"/>
      <c r="G91" s="37"/>
      <c r="H91" s="38"/>
      <c r="I91" s="38"/>
      <c r="J91" s="38" t="s">
        <v>230</v>
      </c>
      <c r="K91" s="39"/>
      <c r="M91" s="37"/>
      <c r="N91" s="38"/>
      <c r="O91" s="38"/>
      <c r="P91" s="38" t="s">
        <v>296</v>
      </c>
      <c r="Q91" s="39"/>
      <c r="R91" s="62">
        <f>R92</f>
        <v>1425326100</v>
      </c>
      <c r="S91" s="63"/>
      <c r="T91" s="62">
        <v>6997232500</v>
      </c>
      <c r="U91" s="63"/>
      <c r="V91" s="70">
        <v>2039771000</v>
      </c>
      <c r="W91" s="71"/>
      <c r="AM91" s="7"/>
      <c r="AN91" s="7"/>
      <c r="AO91" s="7"/>
      <c r="AP91" s="7"/>
      <c r="AQ91" s="7"/>
    </row>
    <row r="92" spans="2:43" ht="13.5">
      <c r="B92" s="34" t="s">
        <v>600</v>
      </c>
      <c r="C92" s="27">
        <v>610622200</v>
      </c>
      <c r="D92" s="36">
        <v>5018390958</v>
      </c>
      <c r="F92" s="42">
        <v>610601000</v>
      </c>
      <c r="G92" s="37"/>
      <c r="H92" s="38"/>
      <c r="I92" s="38"/>
      <c r="J92" s="38"/>
      <c r="K92" s="39" t="s">
        <v>189</v>
      </c>
      <c r="M92" s="37"/>
      <c r="N92" s="38"/>
      <c r="O92" s="38"/>
      <c r="P92" s="38"/>
      <c r="Q92" s="39" t="s">
        <v>189</v>
      </c>
      <c r="R92" s="62">
        <f>VLOOKUP($F92,$C:$D,2,FALSE)</f>
        <v>1425326100</v>
      </c>
      <c r="S92" s="63"/>
      <c r="T92" s="62">
        <v>6997232500</v>
      </c>
      <c r="U92" s="63"/>
      <c r="V92" s="70">
        <v>2039771000</v>
      </c>
      <c r="W92" s="71"/>
      <c r="AM92" s="7"/>
      <c r="AN92" s="7"/>
      <c r="AO92" s="7"/>
      <c r="AP92" s="7"/>
      <c r="AQ92" s="7"/>
    </row>
    <row r="93" spans="2:43" ht="13.5">
      <c r="B93" s="34" t="s">
        <v>602</v>
      </c>
      <c r="C93" s="27">
        <v>610623000</v>
      </c>
      <c r="D93" s="36">
        <v>1431797869</v>
      </c>
      <c r="F93" s="42"/>
      <c r="G93" s="37"/>
      <c r="H93" s="38"/>
      <c r="I93" s="38" t="s">
        <v>129</v>
      </c>
      <c r="J93" s="38"/>
      <c r="K93" s="39"/>
      <c r="M93" s="37"/>
      <c r="N93" s="38"/>
      <c r="O93" s="38" t="s">
        <v>297</v>
      </c>
      <c r="P93" s="38"/>
      <c r="Q93" s="39"/>
      <c r="R93" s="62">
        <f>R94+R96+R99</f>
        <v>5690072026</v>
      </c>
      <c r="S93" s="63"/>
      <c r="T93" s="62">
        <v>869605820</v>
      </c>
      <c r="U93" s="63"/>
      <c r="V93" s="70">
        <v>503527240</v>
      </c>
      <c r="W93" s="71"/>
      <c r="AM93" s="7"/>
      <c r="AN93" s="7"/>
      <c r="AO93" s="7"/>
      <c r="AP93" s="7"/>
      <c r="AQ93" s="7"/>
    </row>
    <row r="94" spans="2:43" ht="15.75">
      <c r="B94" s="34" t="s">
        <v>1146</v>
      </c>
      <c r="C94" s="27">
        <v>610623200</v>
      </c>
      <c r="D94" s="36">
        <v>6471769</v>
      </c>
      <c r="F94" s="42"/>
      <c r="G94" s="37"/>
      <c r="H94" s="38"/>
      <c r="I94" s="38"/>
      <c r="J94" s="38" t="s">
        <v>231</v>
      </c>
      <c r="K94" s="39"/>
      <c r="M94" s="37"/>
      <c r="N94" s="38"/>
      <c r="O94" s="38"/>
      <c r="P94" s="38" t="s">
        <v>296</v>
      </c>
      <c r="Q94" s="39"/>
      <c r="R94" s="66">
        <f>SUM(R95:R95)</f>
        <v>6471769</v>
      </c>
      <c r="S94" s="63"/>
      <c r="T94" s="66">
        <v>0</v>
      </c>
      <c r="U94" s="63"/>
      <c r="V94" s="70">
        <v>37272000</v>
      </c>
      <c r="W94" s="71"/>
      <c r="AM94" s="7"/>
      <c r="AN94" s="7"/>
      <c r="AO94" s="7"/>
      <c r="AP94" s="7"/>
      <c r="AQ94" s="7"/>
    </row>
    <row r="95" spans="2:43" ht="13.5">
      <c r="B95" s="34" t="s">
        <v>1147</v>
      </c>
      <c r="C95" s="27">
        <v>610601000</v>
      </c>
      <c r="D95" s="36">
        <v>1425326100</v>
      </c>
      <c r="F95" s="42">
        <v>610623200</v>
      </c>
      <c r="G95" s="37"/>
      <c r="H95" s="38"/>
      <c r="I95" s="38"/>
      <c r="J95" s="38"/>
      <c r="K95" s="39" t="s">
        <v>1167</v>
      </c>
      <c r="M95" s="37"/>
      <c r="N95" s="38"/>
      <c r="O95" s="38"/>
      <c r="P95" s="38"/>
      <c r="Q95" s="95" t="s">
        <v>895</v>
      </c>
      <c r="R95" s="96">
        <f>VLOOKUP(F95,$C:$D,2,FALSE)</f>
        <v>6471769</v>
      </c>
      <c r="S95" s="63"/>
      <c r="T95" s="66">
        <v>0</v>
      </c>
      <c r="U95" s="63"/>
      <c r="V95" s="70">
        <v>37272000</v>
      </c>
      <c r="W95" s="71"/>
      <c r="AM95" s="7"/>
      <c r="AN95" s="7"/>
      <c r="AO95" s="7"/>
      <c r="AP95" s="7"/>
      <c r="AQ95" s="7"/>
    </row>
    <row r="96" spans="2:43" ht="13.5">
      <c r="B96" s="34" t="s">
        <v>608</v>
      </c>
      <c r="C96" s="27">
        <v>610625000</v>
      </c>
      <c r="D96" s="94">
        <v>333148810</v>
      </c>
      <c r="F96" s="42"/>
      <c r="G96" s="37"/>
      <c r="H96" s="38"/>
      <c r="I96" s="38"/>
      <c r="J96" s="38" t="s">
        <v>232</v>
      </c>
      <c r="K96" s="39"/>
      <c r="M96" s="37"/>
      <c r="N96" s="38"/>
      <c r="O96" s="38"/>
      <c r="P96" s="38" t="s">
        <v>298</v>
      </c>
      <c r="Q96" s="39"/>
      <c r="R96" s="62">
        <f>SUM(R97:R98)</f>
        <v>333148810</v>
      </c>
      <c r="S96" s="63"/>
      <c r="T96" s="62">
        <v>62578600</v>
      </c>
      <c r="U96" s="63"/>
      <c r="V96" s="70">
        <v>105000000</v>
      </c>
      <c r="W96" s="71"/>
      <c r="AM96" s="7"/>
      <c r="AN96" s="7"/>
      <c r="AO96" s="7"/>
      <c r="AP96" s="7"/>
      <c r="AQ96" s="7"/>
    </row>
    <row r="97" spans="2:43" ht="13.5">
      <c r="B97" s="34" t="s">
        <v>612</v>
      </c>
      <c r="C97" s="27">
        <v>610625300</v>
      </c>
      <c r="D97" s="36">
        <v>333148810</v>
      </c>
      <c r="F97" s="42"/>
      <c r="G97" s="37"/>
      <c r="H97" s="38"/>
      <c r="I97" s="38"/>
      <c r="J97" s="38"/>
      <c r="K97" s="39" t="s">
        <v>606</v>
      </c>
      <c r="M97" s="37"/>
      <c r="N97" s="38"/>
      <c r="O97" s="38"/>
      <c r="P97" s="38"/>
      <c r="Q97" s="39" t="s">
        <v>606</v>
      </c>
      <c r="R97" s="66">
        <v>0</v>
      </c>
      <c r="S97" s="63"/>
      <c r="T97" s="66">
        <v>0</v>
      </c>
      <c r="U97" s="63"/>
      <c r="V97" s="66">
        <v>0</v>
      </c>
      <c r="W97" s="71"/>
      <c r="AM97" s="7"/>
      <c r="AN97" s="7"/>
      <c r="AO97" s="7"/>
      <c r="AP97" s="7"/>
      <c r="AQ97" s="7"/>
    </row>
    <row r="98" spans="2:43" ht="13.5">
      <c r="B98" s="34" t="s">
        <v>615</v>
      </c>
      <c r="C98" s="27">
        <v>610629000</v>
      </c>
      <c r="D98" s="36">
        <v>332060489</v>
      </c>
      <c r="F98" s="42">
        <v>610625300</v>
      </c>
      <c r="G98" s="37"/>
      <c r="H98" s="38"/>
      <c r="I98" s="38"/>
      <c r="J98" s="38"/>
      <c r="K98" s="39" t="s">
        <v>610</v>
      </c>
      <c r="M98" s="37"/>
      <c r="N98" s="38"/>
      <c r="O98" s="38"/>
      <c r="P98" s="38"/>
      <c r="Q98" s="39" t="s">
        <v>610</v>
      </c>
      <c r="R98" s="62">
        <f>VLOOKUP($F98,$C:$D,2,FALSE)</f>
        <v>333148810</v>
      </c>
      <c r="S98" s="63"/>
      <c r="T98" s="62">
        <v>62578600</v>
      </c>
      <c r="U98" s="63"/>
      <c r="V98" s="70">
        <v>105000000</v>
      </c>
      <c r="W98" s="71"/>
      <c r="AM98" s="7"/>
      <c r="AN98" s="7"/>
      <c r="AO98" s="7"/>
      <c r="AP98" s="7"/>
      <c r="AQ98" s="7"/>
    </row>
    <row r="99" spans="2:43" ht="15.75">
      <c r="B99" s="34" t="s">
        <v>618</v>
      </c>
      <c r="C99" s="27">
        <v>610900000</v>
      </c>
      <c r="D99" s="36">
        <v>1093738786802</v>
      </c>
      <c r="F99" s="42"/>
      <c r="G99" s="37"/>
      <c r="H99" s="38"/>
      <c r="I99" s="38"/>
      <c r="J99" s="38" t="s">
        <v>613</v>
      </c>
      <c r="K99" s="39"/>
      <c r="M99" s="37"/>
      <c r="N99" s="38"/>
      <c r="O99" s="38"/>
      <c r="P99" s="38" t="s">
        <v>299</v>
      </c>
      <c r="Q99" s="39"/>
      <c r="R99" s="62">
        <f>R100+R101</f>
        <v>5350451447</v>
      </c>
      <c r="S99" s="63"/>
      <c r="T99" s="62">
        <v>807027220</v>
      </c>
      <c r="U99" s="63"/>
      <c r="V99" s="70">
        <v>361255240</v>
      </c>
      <c r="W99" s="71"/>
      <c r="AM99" s="7"/>
      <c r="AN99" s="7"/>
      <c r="AO99" s="7"/>
      <c r="AP99" s="7"/>
      <c r="AQ99" s="7"/>
    </row>
    <row r="100" spans="2:43" ht="13.5">
      <c r="B100" s="34" t="s">
        <v>621</v>
      </c>
      <c r="C100" s="27">
        <v>611300000</v>
      </c>
      <c r="D100" s="36">
        <v>761950193723</v>
      </c>
      <c r="F100" s="42">
        <v>610622200</v>
      </c>
      <c r="G100" s="37"/>
      <c r="H100" s="38"/>
      <c r="I100" s="38"/>
      <c r="J100" s="38"/>
      <c r="K100" s="39" t="s">
        <v>190</v>
      </c>
      <c r="M100" s="37"/>
      <c r="N100" s="38"/>
      <c r="O100" s="38"/>
      <c r="P100" s="38"/>
      <c r="Q100" s="39" t="s">
        <v>190</v>
      </c>
      <c r="R100" s="62">
        <f>VLOOKUP($F100,$C:$D,2,FALSE)</f>
        <v>5018390958</v>
      </c>
      <c r="S100" s="63"/>
      <c r="T100" s="62">
        <v>840291332</v>
      </c>
      <c r="U100" s="63"/>
      <c r="V100" s="70">
        <v>361255240</v>
      </c>
      <c r="W100" s="71"/>
      <c r="AM100" s="7"/>
      <c r="AN100" s="7"/>
      <c r="AO100" s="7"/>
      <c r="AP100" s="7"/>
      <c r="AQ100" s="7"/>
    </row>
    <row r="101" spans="2:43" ht="13.5">
      <c r="B101" s="34" t="s">
        <v>18</v>
      </c>
      <c r="C101" s="27">
        <v>611301000</v>
      </c>
      <c r="D101" s="36">
        <v>501675881511</v>
      </c>
      <c r="F101" s="42">
        <v>610629000</v>
      </c>
      <c r="G101" s="37"/>
      <c r="H101" s="38"/>
      <c r="I101" s="38"/>
      <c r="J101" s="38"/>
      <c r="K101" s="39"/>
      <c r="M101" s="37"/>
      <c r="N101" s="38"/>
      <c r="O101" s="38"/>
      <c r="P101" s="38"/>
      <c r="Q101" s="39" t="s">
        <v>619</v>
      </c>
      <c r="R101" s="62">
        <f>VLOOKUP($F101,$C:$D,2,FALSE)</f>
        <v>332060489</v>
      </c>
      <c r="S101" s="63"/>
      <c r="T101" s="62">
        <v>-33264112</v>
      </c>
      <c r="U101" s="63"/>
      <c r="V101" s="66">
        <v>0</v>
      </c>
      <c r="W101" s="71"/>
      <c r="AM101" s="7"/>
      <c r="AN101" s="7"/>
      <c r="AO101" s="7"/>
      <c r="AP101" s="7"/>
      <c r="AQ101" s="7"/>
    </row>
    <row r="102" spans="2:43" ht="13.5">
      <c r="B102" s="34" t="s">
        <v>19</v>
      </c>
      <c r="C102" s="27">
        <v>611301001</v>
      </c>
      <c r="D102" s="36">
        <v>470283221928</v>
      </c>
      <c r="F102" s="42"/>
      <c r="G102" s="37" t="s">
        <v>191</v>
      </c>
      <c r="H102" s="38"/>
      <c r="I102" s="38"/>
      <c r="J102" s="38"/>
      <c r="K102" s="39"/>
      <c r="M102" s="37" t="s">
        <v>300</v>
      </c>
      <c r="N102" s="38"/>
      <c r="O102" s="38"/>
      <c r="P102" s="38"/>
      <c r="Q102" s="39"/>
      <c r="R102" s="70"/>
      <c r="S102" s="67">
        <v>0</v>
      </c>
      <c r="T102" s="70"/>
      <c r="U102" s="67">
        <v>0</v>
      </c>
      <c r="V102" s="70"/>
      <c r="W102" s="71">
        <v>1200000000</v>
      </c>
      <c r="AM102" s="7"/>
      <c r="AN102" s="7"/>
      <c r="AO102" s="7"/>
      <c r="AP102" s="7"/>
      <c r="AQ102" s="7"/>
    </row>
    <row r="103" spans="2:43" ht="13.5">
      <c r="B103" s="34" t="s">
        <v>20</v>
      </c>
      <c r="C103" s="27">
        <v>611301006</v>
      </c>
      <c r="D103" s="36">
        <v>31392659583</v>
      </c>
      <c r="F103" s="42"/>
      <c r="G103" s="37"/>
      <c r="H103" s="38" t="s">
        <v>130</v>
      </c>
      <c r="I103" s="38"/>
      <c r="J103" s="38"/>
      <c r="K103" s="39"/>
      <c r="M103" s="37"/>
      <c r="N103" s="38" t="s">
        <v>301</v>
      </c>
      <c r="O103" s="38"/>
      <c r="P103" s="38"/>
      <c r="Q103" s="39"/>
      <c r="R103" s="66"/>
      <c r="S103" s="67">
        <v>0</v>
      </c>
      <c r="T103" s="66"/>
      <c r="U103" s="67">
        <v>0</v>
      </c>
      <c r="V103" s="92"/>
      <c r="W103" s="71">
        <v>1200000000</v>
      </c>
      <c r="AM103" s="7"/>
      <c r="AN103" s="7"/>
      <c r="AO103" s="7"/>
      <c r="AP103" s="7"/>
      <c r="AQ103" s="7"/>
    </row>
    <row r="104" spans="2:43" ht="13.5">
      <c r="B104" s="34" t="s">
        <v>21</v>
      </c>
      <c r="C104" s="27">
        <v>611321000</v>
      </c>
      <c r="D104" s="36">
        <v>260274312212</v>
      </c>
      <c r="F104" s="42"/>
      <c r="G104" s="37" t="s">
        <v>233</v>
      </c>
      <c r="H104" s="38"/>
      <c r="I104" s="38"/>
      <c r="J104" s="38"/>
      <c r="K104" s="39"/>
      <c r="M104" s="37" t="s">
        <v>302</v>
      </c>
      <c r="N104" s="38"/>
      <c r="O104" s="38"/>
      <c r="P104" s="38"/>
      <c r="Q104" s="39"/>
      <c r="R104" s="62"/>
      <c r="S104" s="63">
        <f>S105</f>
        <v>29182671693</v>
      </c>
      <c r="T104" s="62"/>
      <c r="U104" s="63">
        <v>28801131238</v>
      </c>
      <c r="V104" s="70"/>
      <c r="W104" s="71">
        <v>12196721240</v>
      </c>
      <c r="AM104" s="7"/>
      <c r="AN104" s="7"/>
      <c r="AO104" s="7"/>
      <c r="AP104" s="7"/>
      <c r="AQ104" s="7"/>
    </row>
    <row r="105" spans="2:43" ht="13.5">
      <c r="B105" s="34" t="s">
        <v>22</v>
      </c>
      <c r="C105" s="27">
        <v>611321001</v>
      </c>
      <c r="D105" s="94">
        <v>232635312212</v>
      </c>
      <c r="F105" s="42">
        <v>630161006</v>
      </c>
      <c r="G105" s="37"/>
      <c r="H105" s="38" t="s">
        <v>627</v>
      </c>
      <c r="I105" s="38"/>
      <c r="J105" s="38"/>
      <c r="K105" s="39"/>
      <c r="M105" s="37"/>
      <c r="N105" s="38" t="s">
        <v>303</v>
      </c>
      <c r="O105" s="38"/>
      <c r="P105" s="38"/>
      <c r="Q105" s="39"/>
      <c r="R105" s="62"/>
      <c r="S105" s="63">
        <f>VLOOKUP($F105,$C:$D,2,FALSE)</f>
        <v>29182671693</v>
      </c>
      <c r="T105" s="62"/>
      <c r="U105" s="63">
        <v>28801131238</v>
      </c>
      <c r="V105" s="70"/>
      <c r="W105" s="71">
        <v>12196721240</v>
      </c>
      <c r="AM105" s="7"/>
      <c r="AN105" s="7"/>
      <c r="AO105" s="7"/>
      <c r="AP105" s="7"/>
      <c r="AQ105" s="7"/>
    </row>
    <row r="106" spans="2:43" ht="13.5">
      <c r="B106" s="34" t="s">
        <v>23</v>
      </c>
      <c r="C106" s="27">
        <v>611321006</v>
      </c>
      <c r="D106" s="36">
        <v>27639000000</v>
      </c>
      <c r="F106" s="42"/>
      <c r="G106" s="37" t="s">
        <v>629</v>
      </c>
      <c r="H106" s="38"/>
      <c r="I106" s="38"/>
      <c r="J106" s="38"/>
      <c r="K106" s="39"/>
      <c r="M106" s="37" t="s">
        <v>304</v>
      </c>
      <c r="N106" s="38"/>
      <c r="O106" s="38"/>
      <c r="P106" s="38"/>
      <c r="Q106" s="39"/>
      <c r="R106" s="62"/>
      <c r="S106" s="63">
        <f>S107+S114+S115+S121+S122+S123+S124+S125</f>
        <v>1093766923759</v>
      </c>
      <c r="T106" s="62"/>
      <c r="U106" s="63">
        <v>970333666648</v>
      </c>
      <c r="V106" s="70"/>
      <c r="W106" s="71">
        <v>624087607706</v>
      </c>
      <c r="AM106" s="7"/>
      <c r="AN106" s="7"/>
      <c r="AO106" s="7"/>
      <c r="AP106" s="7"/>
      <c r="AQ106" s="7"/>
    </row>
    <row r="107" spans="2:43" ht="13.5">
      <c r="B107" s="34" t="s">
        <v>635</v>
      </c>
      <c r="C107" s="27">
        <v>611500000</v>
      </c>
      <c r="D107" s="36">
        <v>171600000000</v>
      </c>
      <c r="F107" s="42"/>
      <c r="G107" s="37"/>
      <c r="H107" s="38" t="s">
        <v>631</v>
      </c>
      <c r="I107" s="38"/>
      <c r="J107" s="38"/>
      <c r="K107" s="39"/>
      <c r="M107" s="37"/>
      <c r="N107" s="38" t="s">
        <v>305</v>
      </c>
      <c r="O107" s="38"/>
      <c r="P107" s="38"/>
      <c r="Q107" s="39"/>
      <c r="R107" s="62"/>
      <c r="S107" s="63">
        <f>R108+R111</f>
        <v>761950193723</v>
      </c>
      <c r="T107" s="62"/>
      <c r="U107" s="63">
        <v>649151806504</v>
      </c>
      <c r="V107" s="70"/>
      <c r="W107" s="71">
        <v>398080920044</v>
      </c>
      <c r="AM107" s="7"/>
      <c r="AN107" s="7"/>
      <c r="AO107" s="7"/>
      <c r="AP107" s="7"/>
      <c r="AQ107" s="7"/>
    </row>
    <row r="108" spans="2:43" ht="13.5">
      <c r="B108" s="34" t="s">
        <v>638</v>
      </c>
      <c r="C108" s="27">
        <v>611700000</v>
      </c>
      <c r="D108" s="36">
        <v>3970300828</v>
      </c>
      <c r="F108" s="42"/>
      <c r="G108" s="37"/>
      <c r="H108" s="38"/>
      <c r="I108" s="38" t="s">
        <v>18</v>
      </c>
      <c r="J108" s="38"/>
      <c r="K108" s="39"/>
      <c r="M108" s="37"/>
      <c r="N108" s="38"/>
      <c r="O108" s="38" t="s">
        <v>18</v>
      </c>
      <c r="P108" s="38"/>
      <c r="Q108" s="39"/>
      <c r="R108" s="62">
        <f>SUM(R109:R110)</f>
        <v>501675881511</v>
      </c>
      <c r="S108" s="63"/>
      <c r="T108" s="62">
        <v>403255550312</v>
      </c>
      <c r="U108" s="63"/>
      <c r="V108" s="70">
        <v>197963264276</v>
      </c>
      <c r="W108" s="71"/>
      <c r="AM108" s="7"/>
      <c r="AN108" s="7"/>
      <c r="AO108" s="7"/>
      <c r="AP108" s="7"/>
      <c r="AQ108" s="7"/>
    </row>
    <row r="109" spans="2:43" ht="13.5">
      <c r="B109" s="34" t="s">
        <v>24</v>
      </c>
      <c r="C109" s="27">
        <v>611701500</v>
      </c>
      <c r="D109" s="36">
        <v>3965222933</v>
      </c>
      <c r="F109" s="42">
        <v>611301001</v>
      </c>
      <c r="G109" s="37"/>
      <c r="H109" s="38"/>
      <c r="I109" s="38"/>
      <c r="J109" s="38" t="s">
        <v>19</v>
      </c>
      <c r="K109" s="39"/>
      <c r="M109" s="37"/>
      <c r="N109" s="38"/>
      <c r="O109" s="38"/>
      <c r="P109" s="38" t="s">
        <v>19</v>
      </c>
      <c r="Q109" s="39"/>
      <c r="R109" s="62">
        <f>VLOOKUP($F109,$C:$D,2,FALSE)</f>
        <v>470283221928</v>
      </c>
      <c r="S109" s="63"/>
      <c r="T109" s="62">
        <v>280514238327</v>
      </c>
      <c r="U109" s="63"/>
      <c r="V109" s="70">
        <v>72482837859</v>
      </c>
      <c r="W109" s="71"/>
      <c r="AM109" s="7"/>
      <c r="AN109" s="7"/>
      <c r="AO109" s="7"/>
      <c r="AP109" s="7"/>
      <c r="AQ109" s="7"/>
    </row>
    <row r="110" spans="2:43" ht="13.5">
      <c r="B110" s="34" t="s">
        <v>192</v>
      </c>
      <c r="C110" s="27">
        <v>611702000</v>
      </c>
      <c r="D110" s="36">
        <v>3841972949</v>
      </c>
      <c r="F110" s="42">
        <v>611301006</v>
      </c>
      <c r="G110" s="37"/>
      <c r="H110" s="38"/>
      <c r="I110" s="38"/>
      <c r="J110" s="38" t="s">
        <v>20</v>
      </c>
      <c r="K110" s="39"/>
      <c r="M110" s="37"/>
      <c r="N110" s="38"/>
      <c r="O110" s="38"/>
      <c r="P110" s="38" t="s">
        <v>20</v>
      </c>
      <c r="Q110" s="39"/>
      <c r="R110" s="62">
        <f>VLOOKUP($F110,$C:$D,2,FALSE)</f>
        <v>31392659583</v>
      </c>
      <c r="S110" s="63"/>
      <c r="T110" s="62">
        <v>122741311985</v>
      </c>
      <c r="U110" s="63"/>
      <c r="V110" s="70">
        <v>125480426417</v>
      </c>
      <c r="W110" s="71"/>
      <c r="AM110" s="7"/>
      <c r="AN110" s="7"/>
      <c r="AO110" s="7"/>
      <c r="AP110" s="7"/>
      <c r="AQ110" s="7"/>
    </row>
    <row r="111" spans="2:43" ht="13.5">
      <c r="B111" s="34" t="s">
        <v>193</v>
      </c>
      <c r="C111" s="27">
        <v>630511011</v>
      </c>
      <c r="D111" s="36">
        <v>62000000</v>
      </c>
      <c r="F111" s="42"/>
      <c r="G111" s="37"/>
      <c r="H111" s="38"/>
      <c r="I111" s="38" t="s">
        <v>21</v>
      </c>
      <c r="J111" s="38"/>
      <c r="K111" s="39"/>
      <c r="M111" s="37"/>
      <c r="N111" s="38"/>
      <c r="O111" s="38" t="s">
        <v>21</v>
      </c>
      <c r="P111" s="38"/>
      <c r="Q111" s="39"/>
      <c r="R111" s="62">
        <f>SUM(R112:R113)</f>
        <v>260274312212</v>
      </c>
      <c r="S111" s="63"/>
      <c r="T111" s="62">
        <v>245896256192</v>
      </c>
      <c r="U111" s="63"/>
      <c r="V111" s="70">
        <v>200117655768</v>
      </c>
      <c r="W111" s="71"/>
      <c r="AM111" s="7"/>
      <c r="AN111" s="7"/>
      <c r="AO111" s="7"/>
      <c r="AP111" s="7"/>
      <c r="AQ111" s="7"/>
    </row>
    <row r="112" spans="2:43" ht="13.5">
      <c r="B112" s="34" t="s">
        <v>194</v>
      </c>
      <c r="C112" s="27">
        <v>630511016</v>
      </c>
      <c r="D112" s="36">
        <v>61249984</v>
      </c>
      <c r="F112" s="42">
        <v>611321001</v>
      </c>
      <c r="G112" s="37"/>
      <c r="H112" s="38"/>
      <c r="I112" s="38"/>
      <c r="J112" s="38" t="s">
        <v>644</v>
      </c>
      <c r="K112" s="39"/>
      <c r="M112" s="37"/>
      <c r="N112" s="38"/>
      <c r="O112" s="38"/>
      <c r="P112" s="38" t="s">
        <v>22</v>
      </c>
      <c r="Q112" s="39"/>
      <c r="R112" s="62">
        <f>VLOOKUP($F112,$C:$D,2,FALSE)</f>
        <v>232635312212</v>
      </c>
      <c r="S112" s="63"/>
      <c r="T112" s="62">
        <v>199095606192</v>
      </c>
      <c r="U112" s="63"/>
      <c r="V112" s="70">
        <v>194409975768</v>
      </c>
      <c r="W112" s="71"/>
      <c r="AM112" s="7"/>
      <c r="AN112" s="7"/>
      <c r="AO112" s="7"/>
      <c r="AP112" s="7"/>
      <c r="AQ112" s="7"/>
    </row>
    <row r="113" spans="2:43" ht="13.5">
      <c r="B113" s="34" t="s">
        <v>25</v>
      </c>
      <c r="C113" s="27">
        <v>611706000</v>
      </c>
      <c r="D113" s="36">
        <v>5077895</v>
      </c>
      <c r="F113" s="42">
        <v>611321006</v>
      </c>
      <c r="G113" s="37"/>
      <c r="H113" s="38"/>
      <c r="I113" s="38"/>
      <c r="J113" s="38" t="s">
        <v>647</v>
      </c>
      <c r="K113" s="39"/>
      <c r="M113" s="37"/>
      <c r="N113" s="38"/>
      <c r="O113" s="38"/>
      <c r="P113" s="38" t="s">
        <v>23</v>
      </c>
      <c r="Q113" s="39"/>
      <c r="R113" s="62">
        <f>VLOOKUP($F113,$C:$D,2,FALSE)</f>
        <v>27639000000</v>
      </c>
      <c r="S113" s="63"/>
      <c r="T113" s="62">
        <v>46800650000</v>
      </c>
      <c r="U113" s="63"/>
      <c r="V113" s="70">
        <v>5707680000</v>
      </c>
      <c r="W113" s="71"/>
      <c r="AM113" s="7"/>
      <c r="AN113" s="7"/>
      <c r="AO113" s="7"/>
      <c r="AP113" s="7"/>
      <c r="AQ113" s="7"/>
    </row>
    <row r="114" spans="2:43" ht="13.5">
      <c r="B114" s="34" t="s">
        <v>655</v>
      </c>
      <c r="C114" s="27">
        <v>611790000</v>
      </c>
      <c r="D114" s="36">
        <v>0</v>
      </c>
      <c r="F114" s="42">
        <v>611500000</v>
      </c>
      <c r="G114" s="37"/>
      <c r="H114" s="38" t="s">
        <v>650</v>
      </c>
      <c r="I114" s="38"/>
      <c r="J114" s="38"/>
      <c r="K114" s="39"/>
      <c r="M114" s="37"/>
      <c r="N114" s="38" t="s">
        <v>306</v>
      </c>
      <c r="O114" s="38"/>
      <c r="P114" s="38"/>
      <c r="Q114" s="39"/>
      <c r="R114" s="62"/>
      <c r="S114" s="63">
        <f>VLOOKUP($F114,$C:$D,2,FALSE)</f>
        <v>171600000000</v>
      </c>
      <c r="T114" s="62"/>
      <c r="U114" s="63">
        <v>126000000000</v>
      </c>
      <c r="V114" s="70"/>
      <c r="W114" s="71">
        <v>109400000000</v>
      </c>
      <c r="AM114" s="7"/>
      <c r="AN114" s="7"/>
      <c r="AO114" s="7"/>
      <c r="AP114" s="7"/>
      <c r="AQ114" s="7"/>
    </row>
    <row r="115" spans="2:43" ht="13.5">
      <c r="B115" s="34" t="s">
        <v>658</v>
      </c>
      <c r="C115" s="27">
        <v>611800000</v>
      </c>
      <c r="D115" s="36">
        <v>14212454068</v>
      </c>
      <c r="F115" s="42"/>
      <c r="G115" s="37"/>
      <c r="H115" s="38" t="s">
        <v>653</v>
      </c>
      <c r="I115" s="38"/>
      <c r="J115" s="38"/>
      <c r="K115" s="39"/>
      <c r="M115" s="37"/>
      <c r="N115" s="38" t="s">
        <v>307</v>
      </c>
      <c r="O115" s="38"/>
      <c r="P115" s="38"/>
      <c r="Q115" s="39"/>
      <c r="R115" s="62"/>
      <c r="S115" s="63">
        <f>R116+R120</f>
        <v>3970300828</v>
      </c>
      <c r="T115" s="62"/>
      <c r="U115" s="63">
        <v>4678724281</v>
      </c>
      <c r="V115" s="70"/>
      <c r="W115" s="71">
        <v>7066379655</v>
      </c>
      <c r="AM115" s="7"/>
      <c r="AN115" s="7"/>
      <c r="AO115" s="7"/>
      <c r="AP115" s="7"/>
      <c r="AQ115" s="7"/>
    </row>
    <row r="116" spans="2:43" ht="13.5">
      <c r="B116" s="34" t="s">
        <v>662</v>
      </c>
      <c r="C116" s="27">
        <v>611800100</v>
      </c>
      <c r="D116" s="36">
        <v>14212454068</v>
      </c>
      <c r="F116" s="42"/>
      <c r="G116" s="37"/>
      <c r="H116" s="38"/>
      <c r="I116" s="38" t="s">
        <v>24</v>
      </c>
      <c r="J116" s="38"/>
      <c r="K116" s="39"/>
      <c r="M116" s="37"/>
      <c r="N116" s="38"/>
      <c r="O116" s="38" t="s">
        <v>24</v>
      </c>
      <c r="P116" s="38"/>
      <c r="Q116" s="39"/>
      <c r="R116" s="62">
        <f>SUM(R117:R119)</f>
        <v>3965222933</v>
      </c>
      <c r="S116" s="63"/>
      <c r="T116" s="62">
        <v>4673720258</v>
      </c>
      <c r="U116" s="63"/>
      <c r="V116" s="70">
        <v>7066367554</v>
      </c>
      <c r="W116" s="71"/>
      <c r="AM116" s="7"/>
      <c r="AN116" s="7"/>
      <c r="AO116" s="7"/>
      <c r="AP116" s="7"/>
      <c r="AQ116" s="7"/>
    </row>
    <row r="117" spans="2:43" ht="13.5">
      <c r="B117" s="34" t="s">
        <v>666</v>
      </c>
      <c r="C117" s="27">
        <v>610549000</v>
      </c>
      <c r="D117" s="36">
        <v>171700000000</v>
      </c>
      <c r="F117" s="42">
        <v>611702000</v>
      </c>
      <c r="G117" s="37"/>
      <c r="H117" s="38"/>
      <c r="I117" s="38"/>
      <c r="J117" s="39" t="s">
        <v>660</v>
      </c>
      <c r="K117" s="44"/>
      <c r="M117" s="37"/>
      <c r="N117" s="38"/>
      <c r="O117" s="38"/>
      <c r="P117" s="39" t="s">
        <v>192</v>
      </c>
      <c r="Q117" s="44"/>
      <c r="R117" s="62">
        <f>VLOOKUP($F117,$C:$D,2,FALSE)</f>
        <v>3841972949</v>
      </c>
      <c r="S117" s="63"/>
      <c r="T117" s="62">
        <v>4541720272</v>
      </c>
      <c r="U117" s="63"/>
      <c r="V117" s="70">
        <v>6964034230</v>
      </c>
      <c r="W117" s="71"/>
      <c r="AM117" s="7"/>
      <c r="AN117" s="7"/>
      <c r="AO117" s="7"/>
      <c r="AP117" s="7"/>
      <c r="AQ117" s="7"/>
    </row>
    <row r="118" spans="2:43" ht="13.5">
      <c r="B118" s="34" t="s">
        <v>670</v>
      </c>
      <c r="C118" s="27">
        <v>618100000</v>
      </c>
      <c r="D118" s="36">
        <v>-17451964266</v>
      </c>
      <c r="F118" s="42">
        <v>630511011</v>
      </c>
      <c r="G118" s="37"/>
      <c r="H118" s="38"/>
      <c r="I118" s="38"/>
      <c r="J118" s="38" t="s">
        <v>664</v>
      </c>
      <c r="K118" s="39"/>
      <c r="M118" s="37"/>
      <c r="N118" s="38"/>
      <c r="O118" s="38"/>
      <c r="P118" s="38" t="s">
        <v>193</v>
      </c>
      <c r="Q118" s="39"/>
      <c r="R118" s="62">
        <f>VLOOKUP($F118,$C:$D,2,FALSE)</f>
        <v>62000000</v>
      </c>
      <c r="S118" s="63"/>
      <c r="T118" s="62">
        <v>65750000</v>
      </c>
      <c r="U118" s="63"/>
      <c r="V118" s="70">
        <v>47750000</v>
      </c>
      <c r="W118" s="71"/>
      <c r="AM118" s="7"/>
      <c r="AN118" s="7"/>
      <c r="AO118" s="7"/>
      <c r="AP118" s="7"/>
      <c r="AQ118" s="7"/>
    </row>
    <row r="119" spans="2:43" ht="13.5">
      <c r="B119" s="34" t="s">
        <v>122</v>
      </c>
      <c r="C119" s="27">
        <v>618300000</v>
      </c>
      <c r="D119" s="36">
        <v>-22517572</v>
      </c>
      <c r="F119" s="42">
        <v>630511016</v>
      </c>
      <c r="G119" s="37"/>
      <c r="H119" s="38"/>
      <c r="I119" s="38"/>
      <c r="J119" s="38" t="s">
        <v>668</v>
      </c>
      <c r="K119" s="39"/>
      <c r="M119" s="37"/>
      <c r="N119" s="38"/>
      <c r="O119" s="38"/>
      <c r="P119" s="38" t="s">
        <v>194</v>
      </c>
      <c r="Q119" s="39"/>
      <c r="R119" s="62">
        <f>VLOOKUP($F119,$C:$D,2,FALSE)</f>
        <v>61249984</v>
      </c>
      <c r="S119" s="63"/>
      <c r="T119" s="62">
        <v>66249986</v>
      </c>
      <c r="U119" s="63"/>
      <c r="V119" s="70">
        <v>54583324</v>
      </c>
      <c r="W119" s="71"/>
      <c r="AM119" s="7"/>
      <c r="AN119" s="7"/>
      <c r="AO119" s="7"/>
      <c r="AP119" s="7"/>
      <c r="AQ119" s="7"/>
    </row>
    <row r="120" spans="2:43" ht="13.5">
      <c r="B120" s="34" t="s">
        <v>676</v>
      </c>
      <c r="C120" s="27">
        <v>631309000</v>
      </c>
      <c r="D120" s="36">
        <v>0</v>
      </c>
      <c r="F120" s="42">
        <v>611706000</v>
      </c>
      <c r="G120" s="37"/>
      <c r="H120" s="38"/>
      <c r="I120" s="38" t="s">
        <v>25</v>
      </c>
      <c r="J120" s="38"/>
      <c r="K120" s="39"/>
      <c r="M120" s="37"/>
      <c r="N120" s="38"/>
      <c r="O120" s="38" t="s">
        <v>25</v>
      </c>
      <c r="P120" s="38"/>
      <c r="Q120" s="39"/>
      <c r="R120" s="62">
        <f>VLOOKUP($F120,$C:$D,2,FALSE)</f>
        <v>5077895</v>
      </c>
      <c r="S120" s="63"/>
      <c r="T120" s="62">
        <v>5004023</v>
      </c>
      <c r="U120" s="63"/>
      <c r="V120" s="70">
        <v>12101</v>
      </c>
      <c r="W120" s="71"/>
      <c r="AM120" s="7"/>
      <c r="AN120" s="7"/>
      <c r="AO120" s="7"/>
      <c r="AP120" s="7"/>
      <c r="AQ120" s="7"/>
    </row>
    <row r="121" spans="2:43" ht="13.5">
      <c r="B121" s="34" t="s">
        <v>314</v>
      </c>
      <c r="C121" s="27">
        <v>631310000</v>
      </c>
      <c r="D121" s="36">
        <v>-14212454068</v>
      </c>
      <c r="F121" s="42">
        <v>611790000</v>
      </c>
      <c r="G121" s="37"/>
      <c r="H121" s="38" t="s">
        <v>674</v>
      </c>
      <c r="I121" s="38"/>
      <c r="J121" s="38"/>
      <c r="K121" s="39"/>
      <c r="M121" s="37"/>
      <c r="N121" s="38" t="s">
        <v>308</v>
      </c>
      <c r="O121" s="38"/>
      <c r="P121" s="38"/>
      <c r="Q121" s="39"/>
      <c r="R121" s="62"/>
      <c r="S121" s="67">
        <f>VLOOKUP($F121,$C:$D,2,FALSE)</f>
        <v>0</v>
      </c>
      <c r="T121" s="62"/>
      <c r="U121" s="63">
        <v>2500000000</v>
      </c>
      <c r="V121" s="70"/>
      <c r="W121" s="67">
        <v>0</v>
      </c>
      <c r="AM121" s="7"/>
      <c r="AN121" s="7"/>
      <c r="AO121" s="7"/>
      <c r="AP121" s="7"/>
      <c r="AQ121" s="7"/>
    </row>
    <row r="122" spans="2:43" ht="13.5">
      <c r="B122" s="34" t="s">
        <v>683</v>
      </c>
      <c r="C122" s="27">
        <v>631322000</v>
      </c>
      <c r="D122" s="36">
        <v>-3216992626</v>
      </c>
      <c r="F122" s="42">
        <v>611800000</v>
      </c>
      <c r="G122" s="37"/>
      <c r="H122" s="38" t="s">
        <v>678</v>
      </c>
      <c r="I122" s="38"/>
      <c r="J122" s="38"/>
      <c r="K122" s="39"/>
      <c r="M122" s="37"/>
      <c r="N122" s="38" t="s">
        <v>309</v>
      </c>
      <c r="O122" s="38"/>
      <c r="P122" s="38"/>
      <c r="Q122" s="39"/>
      <c r="R122" s="62"/>
      <c r="S122" s="63">
        <f>VLOOKUP($F122,$C:$D,2,FALSE)</f>
        <v>14212454068</v>
      </c>
      <c r="T122" s="62"/>
      <c r="U122" s="63">
        <v>14212454068</v>
      </c>
      <c r="V122" s="70"/>
      <c r="W122" s="71">
        <v>15704785482</v>
      </c>
      <c r="AM122" s="7"/>
      <c r="AN122" s="7"/>
      <c r="AO122" s="7"/>
      <c r="AP122" s="7"/>
      <c r="AQ122" s="7"/>
    </row>
    <row r="123" spans="2:43" ht="13.5">
      <c r="B123" s="34" t="s">
        <v>686</v>
      </c>
      <c r="C123" s="27">
        <v>619902001</v>
      </c>
      <c r="D123" s="36">
        <v>28136957</v>
      </c>
      <c r="F123" s="42">
        <v>610549000</v>
      </c>
      <c r="G123" s="37"/>
      <c r="H123" s="38" t="s">
        <v>681</v>
      </c>
      <c r="I123" s="38"/>
      <c r="J123" s="38"/>
      <c r="K123" s="39"/>
      <c r="M123" s="37"/>
      <c r="N123" s="38" t="s">
        <v>310</v>
      </c>
      <c r="O123" s="38"/>
      <c r="P123" s="38"/>
      <c r="Q123" s="39"/>
      <c r="R123" s="62"/>
      <c r="S123" s="63">
        <f>VLOOKUP($F123,$C:$D,2,FALSE)</f>
        <v>171700000000</v>
      </c>
      <c r="T123" s="62"/>
      <c r="U123" s="63">
        <v>210250000000</v>
      </c>
      <c r="V123" s="70"/>
      <c r="W123" s="71">
        <v>118627000000</v>
      </c>
      <c r="AM123" s="7"/>
      <c r="AN123" s="7"/>
      <c r="AO123" s="7"/>
      <c r="AP123" s="7"/>
      <c r="AQ123" s="7"/>
    </row>
    <row r="124" spans="2:43" ht="13.5">
      <c r="B124" s="34" t="s">
        <v>690</v>
      </c>
      <c r="C124" s="27">
        <v>619902002</v>
      </c>
      <c r="D124" s="36">
        <v>28136957</v>
      </c>
      <c r="F124" s="42">
        <v>619902004</v>
      </c>
      <c r="G124" s="37"/>
      <c r="H124" s="38"/>
      <c r="I124" s="38" t="s">
        <v>139</v>
      </c>
      <c r="J124" s="46"/>
      <c r="K124" s="39"/>
      <c r="M124" s="37"/>
      <c r="N124" s="38"/>
      <c r="O124" s="38" t="s">
        <v>311</v>
      </c>
      <c r="P124" s="46"/>
      <c r="Q124" s="39"/>
      <c r="R124" s="62"/>
      <c r="S124" s="63">
        <f>-VLOOKUP($F124,$C:$D,2,FALSE)</f>
        <v>-12214060594</v>
      </c>
      <c r="T124" s="62"/>
      <c r="U124" s="63">
        <v>-12831834022</v>
      </c>
      <c r="V124" s="70"/>
      <c r="W124" s="71">
        <v>-7149026631</v>
      </c>
      <c r="AM124" s="7"/>
      <c r="AN124" s="7"/>
      <c r="AO124" s="7"/>
      <c r="AP124" s="7"/>
      <c r="AQ124" s="7"/>
    </row>
    <row r="125" spans="2:43" ht="13.5">
      <c r="B125" s="34" t="s">
        <v>693</v>
      </c>
      <c r="C125" s="27">
        <v>619902004</v>
      </c>
      <c r="D125" s="36">
        <v>12214060594</v>
      </c>
      <c r="F125" s="42"/>
      <c r="G125" s="37"/>
      <c r="H125" s="38" t="s">
        <v>688</v>
      </c>
      <c r="I125" s="38"/>
      <c r="J125" s="38"/>
      <c r="K125" s="39"/>
      <c r="M125" s="37"/>
      <c r="N125" s="38" t="s">
        <v>312</v>
      </c>
      <c r="O125" s="38"/>
      <c r="P125" s="38"/>
      <c r="Q125" s="39"/>
      <c r="R125" s="62"/>
      <c r="S125" s="63">
        <f>SUM(R126:R130)</f>
        <v>-17451964266</v>
      </c>
      <c r="T125" s="62"/>
      <c r="U125" s="63">
        <v>-23627484183</v>
      </c>
      <c r="V125" s="70"/>
      <c r="W125" s="71">
        <v>-17642450844</v>
      </c>
      <c r="AM125" s="7"/>
      <c r="AN125" s="7"/>
      <c r="AO125" s="7"/>
      <c r="AP125" s="7"/>
      <c r="AQ125" s="7"/>
    </row>
    <row r="126" spans="2:43" ht="13.5">
      <c r="B126" s="34" t="s">
        <v>697</v>
      </c>
      <c r="C126" s="27">
        <v>619902006</v>
      </c>
      <c r="D126" s="36">
        <v>12214060594</v>
      </c>
      <c r="F126" s="42">
        <v>618300000</v>
      </c>
      <c r="G126" s="37"/>
      <c r="H126" s="38"/>
      <c r="I126" s="38" t="s">
        <v>122</v>
      </c>
      <c r="J126" s="38"/>
      <c r="K126" s="39"/>
      <c r="M126" s="37"/>
      <c r="N126" s="38"/>
      <c r="O126" s="38" t="s">
        <v>122</v>
      </c>
      <c r="P126" s="38"/>
      <c r="Q126" s="39"/>
      <c r="R126" s="62">
        <f>VLOOKUP($F126,$C:$D,2,FALSE)</f>
        <v>-22517572</v>
      </c>
      <c r="S126" s="63"/>
      <c r="T126" s="62">
        <v>-160306784</v>
      </c>
      <c r="U126" s="63"/>
      <c r="V126" s="70">
        <v>-69117818</v>
      </c>
      <c r="W126" s="71"/>
      <c r="AM126" s="7"/>
      <c r="AN126" s="7"/>
      <c r="AO126" s="7"/>
      <c r="AP126" s="7"/>
      <c r="AQ126" s="7"/>
    </row>
    <row r="127" spans="2:43" ht="13.5">
      <c r="B127" s="34" t="s">
        <v>701</v>
      </c>
      <c r="C127" s="27">
        <v>619902007</v>
      </c>
      <c r="D127" s="36">
        <v>35251478068</v>
      </c>
      <c r="F127" s="42">
        <v>631309000</v>
      </c>
      <c r="G127" s="37"/>
      <c r="H127" s="38"/>
      <c r="I127" s="38" t="s">
        <v>695</v>
      </c>
      <c r="J127" s="38"/>
      <c r="K127" s="39"/>
      <c r="M127" s="37"/>
      <c r="N127" s="38"/>
      <c r="O127" s="38" t="s">
        <v>313</v>
      </c>
      <c r="P127" s="38"/>
      <c r="Q127" s="39"/>
      <c r="R127" s="66">
        <f>VLOOKUP($F127,$C:$D,2,FALSE)</f>
        <v>0</v>
      </c>
      <c r="S127" s="63"/>
      <c r="T127" s="62">
        <v>-65142751</v>
      </c>
      <c r="U127" s="63"/>
      <c r="V127" s="66">
        <v>0</v>
      </c>
      <c r="W127" s="71"/>
      <c r="AM127" s="7"/>
      <c r="AN127" s="7"/>
      <c r="AO127" s="7"/>
      <c r="AP127" s="7"/>
      <c r="AQ127" s="7"/>
    </row>
    <row r="128" spans="2:43" ht="13.5">
      <c r="B128" s="34" t="s">
        <v>27</v>
      </c>
      <c r="C128" s="27">
        <v>630711000</v>
      </c>
      <c r="D128" s="36">
        <v>613279295</v>
      </c>
      <c r="F128" s="42">
        <v>631310000</v>
      </c>
      <c r="G128" s="37"/>
      <c r="H128" s="38"/>
      <c r="I128" s="38" t="s">
        <v>699</v>
      </c>
      <c r="J128" s="38"/>
      <c r="K128" s="39"/>
      <c r="M128" s="37"/>
      <c r="N128" s="38"/>
      <c r="O128" s="38" t="s">
        <v>314</v>
      </c>
      <c r="P128" s="38"/>
      <c r="Q128" s="39"/>
      <c r="R128" s="62">
        <f>VLOOKUP($F128,$C:$D,2,FALSE)</f>
        <v>-14212454068</v>
      </c>
      <c r="S128" s="63"/>
      <c r="T128" s="62">
        <v>-14212454068</v>
      </c>
      <c r="U128" s="63"/>
      <c r="V128" s="70">
        <v>-14448142302</v>
      </c>
      <c r="W128" s="71"/>
      <c r="AM128" s="7"/>
      <c r="AN128" s="7"/>
      <c r="AO128" s="7"/>
      <c r="AP128" s="7"/>
      <c r="AQ128" s="7"/>
    </row>
    <row r="129" spans="2:43" ht="13.5">
      <c r="B129" s="34" t="s">
        <v>28</v>
      </c>
      <c r="C129" s="27">
        <v>630716000</v>
      </c>
      <c r="D129" s="36">
        <v>28496724691</v>
      </c>
      <c r="F129" s="42"/>
      <c r="G129" s="37"/>
      <c r="H129" s="38"/>
      <c r="I129" s="38" t="s">
        <v>703</v>
      </c>
      <c r="J129" s="38"/>
      <c r="K129" s="39"/>
      <c r="M129" s="37"/>
      <c r="N129" s="38"/>
      <c r="O129" s="38" t="s">
        <v>315</v>
      </c>
      <c r="P129" s="38"/>
      <c r="Q129" s="39"/>
      <c r="R129" s="66">
        <v>0</v>
      </c>
      <c r="S129" s="63"/>
      <c r="T129" s="66">
        <v>0</v>
      </c>
      <c r="U129" s="63"/>
      <c r="V129" s="66">
        <v>0</v>
      </c>
      <c r="W129" s="71"/>
      <c r="AM129" s="7"/>
      <c r="AN129" s="7"/>
      <c r="AO129" s="7"/>
      <c r="AP129" s="7"/>
      <c r="AQ129" s="7"/>
    </row>
    <row r="130" spans="2:43" ht="13.5">
      <c r="B130" s="34" t="s">
        <v>318</v>
      </c>
      <c r="C130" s="27">
        <v>630798000</v>
      </c>
      <c r="D130" s="36">
        <v>32853767532</v>
      </c>
      <c r="F130" s="42">
        <v>631322000</v>
      </c>
      <c r="G130" s="37"/>
      <c r="H130" s="38"/>
      <c r="I130" s="38" t="s">
        <v>706</v>
      </c>
      <c r="J130" s="38"/>
      <c r="K130" s="39"/>
      <c r="M130" s="37"/>
      <c r="N130" s="38"/>
      <c r="O130" s="38" t="s">
        <v>316</v>
      </c>
      <c r="P130" s="38"/>
      <c r="Q130" s="39"/>
      <c r="R130" s="62">
        <f>VLOOKUP($F130,$C:$D,2,FALSE)</f>
        <v>-3216992626</v>
      </c>
      <c r="S130" s="63"/>
      <c r="T130" s="62">
        <v>-9189580580</v>
      </c>
      <c r="U130" s="63"/>
      <c r="V130" s="70">
        <v>-3125190724</v>
      </c>
      <c r="W130" s="71"/>
      <c r="AM130" s="7"/>
      <c r="AN130" s="7"/>
      <c r="AO130" s="7"/>
      <c r="AP130" s="7"/>
      <c r="AQ130" s="7"/>
    </row>
    <row r="131" spans="2:43" ht="13.5">
      <c r="B131" s="34" t="s">
        <v>712</v>
      </c>
      <c r="C131" s="27">
        <v>630798006</v>
      </c>
      <c r="D131" s="36">
        <v>32853767532</v>
      </c>
      <c r="F131" s="42"/>
      <c r="G131" s="37" t="s">
        <v>709</v>
      </c>
      <c r="H131" s="38"/>
      <c r="I131" s="38"/>
      <c r="J131" s="38"/>
      <c r="K131" s="39"/>
      <c r="M131" s="37" t="s">
        <v>317</v>
      </c>
      <c r="N131" s="38"/>
      <c r="O131" s="38"/>
      <c r="P131" s="38"/>
      <c r="Q131" s="39"/>
      <c r="R131" s="62"/>
      <c r="S131" s="63">
        <f>S132+S136</f>
        <v>35251478068</v>
      </c>
      <c r="T131" s="62"/>
      <c r="U131" s="63">
        <v>7291397342</v>
      </c>
      <c r="V131" s="70"/>
      <c r="W131" s="71">
        <v>5263524128</v>
      </c>
      <c r="AM131" s="7"/>
      <c r="AN131" s="7"/>
      <c r="AO131" s="7"/>
      <c r="AP131" s="7"/>
      <c r="AQ131" s="7"/>
    </row>
    <row r="132" spans="2:43" ht="13.5">
      <c r="B132" s="34" t="s">
        <v>714</v>
      </c>
      <c r="C132" s="27">
        <v>630900000</v>
      </c>
      <c r="D132" s="36">
        <v>-26712293450</v>
      </c>
      <c r="F132" s="42"/>
      <c r="G132" s="37"/>
      <c r="H132" s="38" t="s">
        <v>26</v>
      </c>
      <c r="I132" s="38"/>
      <c r="J132" s="38"/>
      <c r="K132" s="39"/>
      <c r="M132" s="37"/>
      <c r="N132" s="38" t="s">
        <v>26</v>
      </c>
      <c r="O132" s="38"/>
      <c r="P132" s="38"/>
      <c r="Q132" s="39"/>
      <c r="R132" s="62"/>
      <c r="S132" s="63">
        <f>SUM(R133:R135)</f>
        <v>61963771518</v>
      </c>
      <c r="T132" s="62"/>
      <c r="U132" s="63">
        <v>36001140803</v>
      </c>
      <c r="V132" s="70"/>
      <c r="W132" s="71">
        <v>32021112956</v>
      </c>
      <c r="AM132" s="7"/>
      <c r="AN132" s="7"/>
      <c r="AO132" s="7"/>
      <c r="AP132" s="7"/>
      <c r="AQ132" s="7"/>
    </row>
    <row r="133" spans="2:43" ht="13.5">
      <c r="B133" s="34" t="s">
        <v>29</v>
      </c>
      <c r="C133" s="27">
        <v>630906000</v>
      </c>
      <c r="D133" s="36">
        <v>-423333904</v>
      </c>
      <c r="F133" s="42">
        <v>630711000</v>
      </c>
      <c r="G133" s="37"/>
      <c r="H133" s="38"/>
      <c r="I133" s="38" t="s">
        <v>27</v>
      </c>
      <c r="J133" s="38"/>
      <c r="K133" s="39"/>
      <c r="M133" s="37"/>
      <c r="N133" s="38"/>
      <c r="O133" s="38" t="s">
        <v>27</v>
      </c>
      <c r="P133" s="38"/>
      <c r="Q133" s="39"/>
      <c r="R133" s="62">
        <f>VLOOKUP($F133,$C:$D,2,FALSE)</f>
        <v>613279295</v>
      </c>
      <c r="S133" s="63"/>
      <c r="T133" s="62">
        <v>772864017</v>
      </c>
      <c r="U133" s="63"/>
      <c r="V133" s="70">
        <v>1369253360</v>
      </c>
      <c r="W133" s="71"/>
      <c r="AM133" s="7"/>
      <c r="AN133" s="7"/>
      <c r="AO133" s="7"/>
      <c r="AP133" s="7"/>
      <c r="AQ133" s="7"/>
    </row>
    <row r="134" spans="2:43" ht="13.5">
      <c r="B134" s="34" t="s">
        <v>30</v>
      </c>
      <c r="C134" s="27">
        <v>630911000</v>
      </c>
      <c r="D134" s="36">
        <v>-24321513419</v>
      </c>
      <c r="F134" s="42">
        <v>630716000</v>
      </c>
      <c r="G134" s="37"/>
      <c r="H134" s="38"/>
      <c r="I134" s="38" t="s">
        <v>28</v>
      </c>
      <c r="J134" s="38"/>
      <c r="K134" s="39"/>
      <c r="M134" s="37"/>
      <c r="N134" s="38"/>
      <c r="O134" s="38" t="s">
        <v>28</v>
      </c>
      <c r="P134" s="38"/>
      <c r="Q134" s="39"/>
      <c r="R134" s="62">
        <f>VLOOKUP($F134,$C:$D,2,FALSE)</f>
        <v>28496724691</v>
      </c>
      <c r="S134" s="63"/>
      <c r="T134" s="62">
        <v>28307374391</v>
      </c>
      <c r="U134" s="63"/>
      <c r="V134" s="70">
        <v>25525191165</v>
      </c>
      <c r="W134" s="71"/>
      <c r="AM134" s="7"/>
      <c r="AN134" s="7"/>
      <c r="AO134" s="7"/>
      <c r="AP134" s="7"/>
      <c r="AQ134" s="7"/>
    </row>
    <row r="135" spans="2:43" ht="13.5">
      <c r="B135" s="34" t="s">
        <v>320</v>
      </c>
      <c r="C135" s="27">
        <v>630915000</v>
      </c>
      <c r="D135" s="36">
        <v>-1967446127</v>
      </c>
      <c r="F135" s="42">
        <v>630798000</v>
      </c>
      <c r="G135" s="37"/>
      <c r="H135" s="38"/>
      <c r="I135" s="38" t="s">
        <v>195</v>
      </c>
      <c r="J135" s="38"/>
      <c r="K135" s="43"/>
      <c r="M135" s="37"/>
      <c r="N135" s="38"/>
      <c r="O135" s="38" t="s">
        <v>318</v>
      </c>
      <c r="P135" s="38"/>
      <c r="Q135" s="43"/>
      <c r="R135" s="62">
        <f>VLOOKUP($F135,$C:$D,2,FALSE)</f>
        <v>32853767532</v>
      </c>
      <c r="S135" s="63"/>
      <c r="T135" s="62">
        <v>6920902395</v>
      </c>
      <c r="U135" s="63"/>
      <c r="V135" s="70">
        <v>5126668431</v>
      </c>
      <c r="W135" s="71"/>
      <c r="AM135" s="7"/>
      <c r="AN135" s="7"/>
      <c r="AO135" s="7"/>
      <c r="AP135" s="7"/>
      <c r="AQ135" s="7"/>
    </row>
    <row r="136" spans="2:43" ht="13.5">
      <c r="B136" s="34" t="s">
        <v>715</v>
      </c>
      <c r="C136" s="27">
        <v>630921000</v>
      </c>
      <c r="D136" s="36">
        <v>-1967446127</v>
      </c>
      <c r="F136" s="42"/>
      <c r="G136" s="37"/>
      <c r="H136" s="38" t="s">
        <v>196</v>
      </c>
      <c r="I136" s="46"/>
      <c r="J136" s="49"/>
      <c r="K136" s="50"/>
      <c r="M136" s="37"/>
      <c r="N136" s="38" t="s">
        <v>319</v>
      </c>
      <c r="O136" s="46"/>
      <c r="P136" s="49"/>
      <c r="Q136" s="50"/>
      <c r="R136" s="62"/>
      <c r="S136" s="63">
        <f>SUM(R137:R139)</f>
        <v>-26712293450</v>
      </c>
      <c r="T136" s="62"/>
      <c r="U136" s="63">
        <v>-28709743461</v>
      </c>
      <c r="V136" s="70"/>
      <c r="W136" s="71">
        <v>-26757588828</v>
      </c>
      <c r="AM136" s="7"/>
      <c r="AN136" s="7"/>
      <c r="AO136" s="7"/>
      <c r="AP136" s="7"/>
      <c r="AQ136" s="7"/>
    </row>
    <row r="137" spans="2:43" ht="13.5">
      <c r="B137" s="34" t="s">
        <v>716</v>
      </c>
      <c r="C137" s="27">
        <v>630999008</v>
      </c>
      <c r="D137" s="36">
        <v>12749442501</v>
      </c>
      <c r="F137" s="42">
        <v>630906000</v>
      </c>
      <c r="G137" s="37"/>
      <c r="H137" s="38"/>
      <c r="I137" s="38" t="s">
        <v>29</v>
      </c>
      <c r="J137" s="47"/>
      <c r="K137" s="43"/>
      <c r="M137" s="37"/>
      <c r="N137" s="38"/>
      <c r="O137" s="38" t="s">
        <v>29</v>
      </c>
      <c r="P137" s="47"/>
      <c r="Q137" s="43"/>
      <c r="R137" s="62">
        <f>VLOOKUP($F137,$C:$D,2,FALSE)</f>
        <v>-423333904</v>
      </c>
      <c r="S137" s="63"/>
      <c r="T137" s="62">
        <v>-498971279</v>
      </c>
      <c r="U137" s="63"/>
      <c r="V137" s="70">
        <v>-710063158</v>
      </c>
      <c r="W137" s="71"/>
      <c r="AM137" s="7"/>
      <c r="AN137" s="7"/>
      <c r="AO137" s="7"/>
      <c r="AP137" s="7"/>
      <c r="AQ137" s="7"/>
    </row>
    <row r="138" spans="2:43" ht="13.5">
      <c r="B138" s="34" t="s">
        <v>31</v>
      </c>
      <c r="C138" s="27">
        <v>631121000</v>
      </c>
      <c r="D138" s="36">
        <v>12749442501</v>
      </c>
      <c r="F138" s="42">
        <v>630911000</v>
      </c>
      <c r="G138" s="37"/>
      <c r="H138" s="38"/>
      <c r="I138" s="49" t="s">
        <v>30</v>
      </c>
      <c r="J138" s="47"/>
      <c r="K138" s="51"/>
      <c r="M138" s="37"/>
      <c r="N138" s="38"/>
      <c r="O138" s="49" t="s">
        <v>30</v>
      </c>
      <c r="P138" s="47"/>
      <c r="Q138" s="51"/>
      <c r="R138" s="62">
        <f>VLOOKUP($F138,$C:$D,2,FALSE)</f>
        <v>-24321513419</v>
      </c>
      <c r="S138" s="63"/>
      <c r="T138" s="62">
        <v>-23972415717</v>
      </c>
      <c r="U138" s="63"/>
      <c r="V138" s="70">
        <v>-22927205810</v>
      </c>
      <c r="W138" s="71"/>
      <c r="AM138" s="7"/>
      <c r="AN138" s="7"/>
      <c r="AO138" s="7"/>
      <c r="AP138" s="7"/>
      <c r="AQ138" s="7"/>
    </row>
    <row r="139" spans="2:43" ht="13.5">
      <c r="B139" s="34" t="s">
        <v>32</v>
      </c>
      <c r="C139" s="27">
        <v>630598027</v>
      </c>
      <c r="D139" s="36">
        <v>2046691790</v>
      </c>
      <c r="F139" s="42">
        <v>630915000</v>
      </c>
      <c r="G139" s="37"/>
      <c r="H139" s="38"/>
      <c r="I139" s="38" t="s">
        <v>197</v>
      </c>
      <c r="J139" s="46"/>
      <c r="K139" s="50"/>
      <c r="M139" s="37"/>
      <c r="N139" s="38"/>
      <c r="O139" s="38" t="s">
        <v>320</v>
      </c>
      <c r="P139" s="46"/>
      <c r="Q139" s="50"/>
      <c r="R139" s="62">
        <f>VLOOKUP($F139,$C:$D,2,FALSE)</f>
        <v>-1967446127</v>
      </c>
      <c r="S139" s="63"/>
      <c r="T139" s="62">
        <v>-4238356465</v>
      </c>
      <c r="U139" s="63"/>
      <c r="V139" s="70">
        <v>-3120319860</v>
      </c>
      <c r="W139" s="71"/>
      <c r="AM139" s="7"/>
      <c r="AN139" s="7"/>
      <c r="AO139" s="7"/>
      <c r="AP139" s="7"/>
      <c r="AQ139" s="7"/>
    </row>
    <row r="140" spans="2:43" ht="13.5">
      <c r="B140" s="34" t="s">
        <v>33</v>
      </c>
      <c r="C140" s="27">
        <v>630598031</v>
      </c>
      <c r="D140" s="36">
        <v>316070220</v>
      </c>
      <c r="F140" s="42"/>
      <c r="G140" s="37" t="s">
        <v>718</v>
      </c>
      <c r="H140" s="38"/>
      <c r="I140" s="38"/>
      <c r="J140" s="38"/>
      <c r="K140" s="39"/>
      <c r="M140" s="37" t="s">
        <v>321</v>
      </c>
      <c r="N140" s="38"/>
      <c r="O140" s="38"/>
      <c r="P140" s="38"/>
      <c r="Q140" s="39"/>
      <c r="R140" s="62"/>
      <c r="S140" s="63">
        <f>S141</f>
        <v>12749442501</v>
      </c>
      <c r="T140" s="62"/>
      <c r="U140" s="63">
        <v>13516537418</v>
      </c>
      <c r="V140" s="70"/>
      <c r="W140" s="71">
        <v>13216044527</v>
      </c>
      <c r="AM140" s="7"/>
      <c r="AN140" s="7"/>
      <c r="AO140" s="7"/>
      <c r="AP140" s="7"/>
      <c r="AQ140" s="7"/>
    </row>
    <row r="141" spans="2:43" ht="13.5">
      <c r="B141" s="34" t="s">
        <v>34</v>
      </c>
      <c r="C141" s="27">
        <v>631121011</v>
      </c>
      <c r="D141" s="36">
        <v>6450248199</v>
      </c>
      <c r="F141" s="42"/>
      <c r="G141" s="37"/>
      <c r="H141" s="38" t="s">
        <v>31</v>
      </c>
      <c r="I141" s="38"/>
      <c r="J141" s="38"/>
      <c r="K141" s="39"/>
      <c r="M141" s="37"/>
      <c r="N141" s="38" t="s">
        <v>31</v>
      </c>
      <c r="O141" s="38"/>
      <c r="P141" s="38"/>
      <c r="Q141" s="39"/>
      <c r="R141" s="62"/>
      <c r="S141" s="63">
        <f>SUM(R142:R146)</f>
        <v>12749442501</v>
      </c>
      <c r="T141" s="62"/>
      <c r="U141" s="63">
        <v>13516537418</v>
      </c>
      <c r="V141" s="70"/>
      <c r="W141" s="71">
        <v>13216044527</v>
      </c>
      <c r="AM141" s="7"/>
      <c r="AN141" s="7"/>
      <c r="AO141" s="7"/>
      <c r="AP141" s="7"/>
      <c r="AQ141" s="7"/>
    </row>
    <row r="142" spans="2:43" ht="13.5">
      <c r="B142" s="34" t="s">
        <v>35</v>
      </c>
      <c r="C142" s="27">
        <v>631121021</v>
      </c>
      <c r="D142" s="36">
        <v>11718000</v>
      </c>
      <c r="F142" s="42">
        <v>630598027</v>
      </c>
      <c r="G142" s="37"/>
      <c r="H142" s="38"/>
      <c r="I142" s="38" t="s">
        <v>32</v>
      </c>
      <c r="J142" s="38"/>
      <c r="K142" s="39"/>
      <c r="M142" s="37"/>
      <c r="N142" s="38"/>
      <c r="O142" s="38" t="s">
        <v>32</v>
      </c>
      <c r="P142" s="38"/>
      <c r="Q142" s="39"/>
      <c r="R142" s="62">
        <f>VLOOKUP($F142,$C:$D,2,FALSE)</f>
        <v>2046691790</v>
      </c>
      <c r="S142" s="63"/>
      <c r="T142" s="62">
        <v>2740757790</v>
      </c>
      <c r="U142" s="63"/>
      <c r="V142" s="70">
        <v>2564257790</v>
      </c>
      <c r="W142" s="71"/>
      <c r="AM142" s="7"/>
      <c r="AN142" s="7"/>
      <c r="AO142" s="7"/>
      <c r="AP142" s="7"/>
      <c r="AQ142" s="7"/>
    </row>
    <row r="143" spans="2:43" ht="13.5">
      <c r="B143" s="34" t="s">
        <v>36</v>
      </c>
      <c r="C143" s="27">
        <v>631121999</v>
      </c>
      <c r="D143" s="36">
        <v>3924714292</v>
      </c>
      <c r="F143" s="42">
        <v>630598031</v>
      </c>
      <c r="G143" s="37"/>
      <c r="H143" s="38"/>
      <c r="I143" s="38" t="s">
        <v>33</v>
      </c>
      <c r="J143" s="38"/>
      <c r="K143" s="39"/>
      <c r="M143" s="37"/>
      <c r="N143" s="38"/>
      <c r="O143" s="38" t="s">
        <v>33</v>
      </c>
      <c r="P143" s="38"/>
      <c r="Q143" s="39"/>
      <c r="R143" s="62">
        <f>VLOOKUP($F143,$C:$D,2,FALSE)</f>
        <v>316070220</v>
      </c>
      <c r="S143" s="63"/>
      <c r="T143" s="62">
        <v>316070220</v>
      </c>
      <c r="U143" s="63"/>
      <c r="V143" s="70">
        <v>442798220</v>
      </c>
      <c r="W143" s="71"/>
      <c r="AM143" s="7"/>
      <c r="AN143" s="7"/>
      <c r="AO143" s="7"/>
      <c r="AP143" s="7"/>
      <c r="AQ143" s="7"/>
    </row>
    <row r="144" spans="2:43" ht="13.5">
      <c r="B144" s="34" t="s">
        <v>724</v>
      </c>
      <c r="C144" s="27">
        <v>615000000</v>
      </c>
      <c r="D144" s="36">
        <v>1764791375155</v>
      </c>
      <c r="F144" s="42">
        <v>631121011</v>
      </c>
      <c r="G144" s="37"/>
      <c r="H144" s="38"/>
      <c r="I144" s="38" t="s">
        <v>34</v>
      </c>
      <c r="J144" s="38"/>
      <c r="K144" s="39"/>
      <c r="M144" s="37"/>
      <c r="N144" s="38"/>
      <c r="O144" s="38" t="s">
        <v>34</v>
      </c>
      <c r="P144" s="38"/>
      <c r="Q144" s="39"/>
      <c r="R144" s="62">
        <f>VLOOKUP($F144,$C:$D,2,FALSE)</f>
        <v>6450248199</v>
      </c>
      <c r="S144" s="63"/>
      <c r="T144" s="62">
        <v>6523277116</v>
      </c>
      <c r="U144" s="63"/>
      <c r="V144" s="70">
        <v>6552556225</v>
      </c>
      <c r="W144" s="71"/>
      <c r="AM144" s="7"/>
      <c r="AN144" s="7"/>
      <c r="AO144" s="7"/>
      <c r="AP144" s="7"/>
      <c r="AQ144" s="7"/>
    </row>
    <row r="145" spans="2:43" ht="13.5">
      <c r="B145" s="34" t="s">
        <v>37</v>
      </c>
      <c r="C145" s="27">
        <v>615100000</v>
      </c>
      <c r="D145" s="36">
        <v>1691908500702</v>
      </c>
      <c r="F145" s="42">
        <v>631121021</v>
      </c>
      <c r="G145" s="37"/>
      <c r="H145" s="38"/>
      <c r="I145" s="38" t="s">
        <v>35</v>
      </c>
      <c r="J145" s="38"/>
      <c r="K145" s="39"/>
      <c r="M145" s="37"/>
      <c r="N145" s="38"/>
      <c r="O145" s="38" t="s">
        <v>35</v>
      </c>
      <c r="P145" s="38"/>
      <c r="Q145" s="39"/>
      <c r="R145" s="62">
        <f>VLOOKUP($F145,$C:$D,2,FALSE)</f>
        <v>11718000</v>
      </c>
      <c r="S145" s="63"/>
      <c r="T145" s="62">
        <v>11718000</v>
      </c>
      <c r="U145" s="63"/>
      <c r="V145" s="70">
        <v>11718000</v>
      </c>
      <c r="W145" s="71"/>
      <c r="AM145" s="7"/>
      <c r="AN145" s="7"/>
      <c r="AO145" s="7"/>
      <c r="AP145" s="7"/>
      <c r="AQ145" s="7"/>
    </row>
    <row r="146" spans="2:43" ht="13.5">
      <c r="B146" s="34" t="s">
        <v>38</v>
      </c>
      <c r="C146" s="27">
        <v>615105500</v>
      </c>
      <c r="D146" s="36">
        <v>65846876196</v>
      </c>
      <c r="F146" s="42">
        <v>631121999</v>
      </c>
      <c r="G146" s="37"/>
      <c r="H146" s="38"/>
      <c r="I146" s="38" t="s">
        <v>36</v>
      </c>
      <c r="J146" s="38"/>
      <c r="K146" s="39"/>
      <c r="M146" s="37"/>
      <c r="N146" s="38"/>
      <c r="O146" s="38" t="s">
        <v>36</v>
      </c>
      <c r="P146" s="38"/>
      <c r="Q146" s="39"/>
      <c r="R146" s="62">
        <f>VLOOKUP($F146,$C:$D,2,FALSE)</f>
        <v>3924714292</v>
      </c>
      <c r="S146" s="63"/>
      <c r="T146" s="62">
        <v>3924714292</v>
      </c>
      <c r="U146" s="63"/>
      <c r="V146" s="70">
        <v>3644714292</v>
      </c>
      <c r="W146" s="71"/>
      <c r="AM146" s="7"/>
      <c r="AN146" s="7"/>
      <c r="AO146" s="7"/>
      <c r="AP146" s="7"/>
      <c r="AQ146" s="7"/>
    </row>
    <row r="147" spans="2:43" ht="13.5">
      <c r="B147" s="34" t="s">
        <v>39</v>
      </c>
      <c r="C147" s="27">
        <v>615105600</v>
      </c>
      <c r="D147" s="36">
        <v>15560493501</v>
      </c>
      <c r="F147" s="42"/>
      <c r="G147" s="37" t="s">
        <v>727</v>
      </c>
      <c r="H147" s="38"/>
      <c r="I147" s="38"/>
      <c r="J147" s="38"/>
      <c r="K147" s="39"/>
      <c r="M147" s="37" t="s">
        <v>322</v>
      </c>
      <c r="N147" s="38"/>
      <c r="O147" s="38"/>
      <c r="P147" s="38"/>
      <c r="Q147" s="39"/>
      <c r="R147" s="62"/>
      <c r="S147" s="63">
        <f>S148+S169+S186+S188+S192+S195</f>
        <v>1733874511439</v>
      </c>
      <c r="T147" s="62"/>
      <c r="U147" s="63">
        <v>2515677108086</v>
      </c>
      <c r="V147" s="70"/>
      <c r="W147" s="71">
        <v>665324816887</v>
      </c>
      <c r="AM147" s="7"/>
      <c r="AN147" s="7"/>
      <c r="AO147" s="7"/>
      <c r="AP147" s="7"/>
      <c r="AQ147" s="7"/>
    </row>
    <row r="148" spans="2:43" ht="13.5">
      <c r="B148" s="34" t="s">
        <v>732</v>
      </c>
      <c r="C148" s="27">
        <v>615105700</v>
      </c>
      <c r="D148" s="36">
        <v>50178730990</v>
      </c>
      <c r="F148" s="42"/>
      <c r="G148" s="37"/>
      <c r="H148" s="38" t="s">
        <v>37</v>
      </c>
      <c r="I148" s="38"/>
      <c r="J148" s="38"/>
      <c r="K148" s="39"/>
      <c r="M148" s="37"/>
      <c r="N148" s="38" t="s">
        <v>37</v>
      </c>
      <c r="O148" s="38"/>
      <c r="P148" s="38"/>
      <c r="Q148" s="39"/>
      <c r="R148" s="62"/>
      <c r="S148" s="63">
        <f>R149+R157+R162+R165+R166</f>
        <v>1691908500702</v>
      </c>
      <c r="T148" s="62"/>
      <c r="U148" s="63">
        <v>2500348175059</v>
      </c>
      <c r="V148" s="70"/>
      <c r="W148" s="71">
        <v>652634574498</v>
      </c>
      <c r="AM148" s="7"/>
      <c r="AN148" s="7"/>
      <c r="AO148" s="7"/>
      <c r="AP148" s="7"/>
      <c r="AQ148" s="7"/>
    </row>
    <row r="149" spans="2:43" ht="13.5">
      <c r="B149" s="34" t="s">
        <v>323</v>
      </c>
      <c r="C149" s="27">
        <v>615105810</v>
      </c>
      <c r="D149" s="36">
        <v>107651705</v>
      </c>
      <c r="F149" s="42"/>
      <c r="G149" s="37"/>
      <c r="H149" s="38"/>
      <c r="I149" s="38" t="s">
        <v>38</v>
      </c>
      <c r="J149" s="38"/>
      <c r="K149" s="39"/>
      <c r="M149" s="37"/>
      <c r="N149" s="38"/>
      <c r="O149" s="38" t="s">
        <v>38</v>
      </c>
      <c r="P149" s="38"/>
      <c r="Q149" s="39"/>
      <c r="R149" s="62">
        <f>R150+R151+R152+R155+R156</f>
        <v>65846876196</v>
      </c>
      <c r="S149" s="63"/>
      <c r="T149" s="62">
        <v>152817359908</v>
      </c>
      <c r="U149" s="63"/>
      <c r="V149" s="70">
        <v>93017120767</v>
      </c>
      <c r="W149" s="71"/>
      <c r="AM149" s="7"/>
      <c r="AN149" s="7"/>
      <c r="AO149" s="7"/>
      <c r="AP149" s="7"/>
      <c r="AQ149" s="7"/>
    </row>
    <row r="150" spans="2:43" ht="13.5">
      <c r="B150" s="34" t="s">
        <v>40</v>
      </c>
      <c r="C150" s="27">
        <v>615105800</v>
      </c>
      <c r="D150" s="36">
        <v>107651705</v>
      </c>
      <c r="F150" s="42">
        <v>615105600</v>
      </c>
      <c r="G150" s="37"/>
      <c r="H150" s="38"/>
      <c r="I150" s="38"/>
      <c r="J150" s="38" t="s">
        <v>39</v>
      </c>
      <c r="K150" s="39"/>
      <c r="M150" s="37"/>
      <c r="N150" s="38"/>
      <c r="O150" s="38"/>
      <c r="P150" s="38" t="s">
        <v>39</v>
      </c>
      <c r="Q150" s="39"/>
      <c r="R150" s="62">
        <f>VLOOKUP($F150,$C:$D,2,FALSE)</f>
        <v>15560493501</v>
      </c>
      <c r="S150" s="63"/>
      <c r="T150" s="62">
        <v>152437408748</v>
      </c>
      <c r="U150" s="63"/>
      <c r="V150" s="70">
        <v>84130415686</v>
      </c>
      <c r="W150" s="71"/>
      <c r="AM150" s="7"/>
      <c r="AN150" s="7"/>
      <c r="AO150" s="7"/>
      <c r="AP150" s="7"/>
      <c r="AQ150" s="7"/>
    </row>
    <row r="151" spans="2:43" ht="13.5">
      <c r="B151" s="34" t="s">
        <v>324</v>
      </c>
      <c r="C151" s="27">
        <v>615105820</v>
      </c>
      <c r="D151" s="36">
        <v>0</v>
      </c>
      <c r="F151" s="42">
        <v>615105700</v>
      </c>
      <c r="G151" s="37"/>
      <c r="H151" s="38"/>
      <c r="I151" s="38"/>
      <c r="J151" s="38" t="s">
        <v>732</v>
      </c>
      <c r="K151" s="39"/>
      <c r="M151" s="37"/>
      <c r="N151" s="38"/>
      <c r="O151" s="38"/>
      <c r="P151" s="38" t="s">
        <v>732</v>
      </c>
      <c r="Q151" s="39"/>
      <c r="R151" s="66">
        <f>VLOOKUP($F151,$C:$D,2,FALSE)</f>
        <v>50178730990</v>
      </c>
      <c r="S151" s="63"/>
      <c r="T151" s="66">
        <v>0</v>
      </c>
      <c r="U151" s="63"/>
      <c r="V151" s="66">
        <v>0</v>
      </c>
      <c r="W151" s="71"/>
      <c r="AM151" s="7"/>
      <c r="AN151" s="7"/>
      <c r="AO151" s="7"/>
      <c r="AP151" s="7"/>
      <c r="AQ151" s="7"/>
    </row>
    <row r="152" spans="2:43" ht="13.5">
      <c r="B152" s="34" t="s">
        <v>335</v>
      </c>
      <c r="C152" s="27">
        <v>615105900</v>
      </c>
      <c r="D152" s="36">
        <v>0</v>
      </c>
      <c r="F152" s="42">
        <v>615105810</v>
      </c>
      <c r="G152" s="37"/>
      <c r="H152" s="38"/>
      <c r="I152" s="38"/>
      <c r="J152" s="38" t="s">
        <v>323</v>
      </c>
      <c r="K152" s="39"/>
      <c r="M152" s="37"/>
      <c r="N152" s="38"/>
      <c r="O152" s="38"/>
      <c r="P152" s="38" t="s">
        <v>323</v>
      </c>
      <c r="Q152" s="39"/>
      <c r="R152" s="62">
        <f>SUM(R153:R154)</f>
        <v>107651705</v>
      </c>
      <c r="S152" s="63"/>
      <c r="T152" s="62">
        <v>379176160</v>
      </c>
      <c r="U152" s="63"/>
      <c r="V152" s="70">
        <v>5850201581</v>
      </c>
      <c r="W152" s="71"/>
      <c r="AM152" s="7"/>
      <c r="AN152" s="7"/>
      <c r="AO152" s="7"/>
      <c r="AP152" s="7"/>
      <c r="AQ152" s="7"/>
    </row>
    <row r="153" spans="2:43" ht="13.5">
      <c r="B153" s="34" t="s">
        <v>41</v>
      </c>
      <c r="C153" s="27">
        <v>615100500</v>
      </c>
      <c r="D153" s="36">
        <v>13499776181</v>
      </c>
      <c r="F153" s="42">
        <v>615105800</v>
      </c>
      <c r="G153" s="37"/>
      <c r="H153" s="38"/>
      <c r="I153" s="38"/>
      <c r="J153" s="38"/>
      <c r="K153" s="39" t="s">
        <v>40</v>
      </c>
      <c r="M153" s="37"/>
      <c r="N153" s="38"/>
      <c r="O153" s="38"/>
      <c r="P153" s="38"/>
      <c r="Q153" s="39" t="s">
        <v>40</v>
      </c>
      <c r="R153" s="66">
        <f>VLOOKUP($F153,$C:$D,2,FALSE)</f>
        <v>107651705</v>
      </c>
      <c r="S153" s="63"/>
      <c r="T153" s="66">
        <v>0</v>
      </c>
      <c r="U153" s="63"/>
      <c r="V153" s="70">
        <v>5850201581</v>
      </c>
      <c r="W153" s="71"/>
      <c r="AM153" s="7"/>
      <c r="AN153" s="7"/>
      <c r="AO153" s="7"/>
      <c r="AP153" s="7"/>
      <c r="AQ153" s="7"/>
    </row>
    <row r="154" spans="2:43" ht="13.5">
      <c r="B154" s="34" t="s">
        <v>39</v>
      </c>
      <c r="C154" s="27">
        <v>615101000</v>
      </c>
      <c r="D154" s="36">
        <v>13311020183</v>
      </c>
      <c r="F154" s="42">
        <v>615105820</v>
      </c>
      <c r="G154" s="37"/>
      <c r="H154" s="38"/>
      <c r="I154" s="38"/>
      <c r="J154" s="38"/>
      <c r="K154" s="39" t="s">
        <v>324</v>
      </c>
      <c r="M154" s="37"/>
      <c r="N154" s="38"/>
      <c r="O154" s="38"/>
      <c r="P154" s="38"/>
      <c r="Q154" s="39" t="s">
        <v>324</v>
      </c>
      <c r="R154" s="66">
        <f>VLOOKUP($F154,$C:$D,2,FALSE)</f>
        <v>0</v>
      </c>
      <c r="S154" s="63"/>
      <c r="T154" s="62">
        <v>379176160</v>
      </c>
      <c r="U154" s="63"/>
      <c r="V154" s="66">
        <v>0</v>
      </c>
      <c r="W154" s="71"/>
      <c r="AM154" s="7"/>
      <c r="AN154" s="7"/>
      <c r="AO154" s="7"/>
      <c r="AP154" s="7"/>
      <c r="AQ154" s="7"/>
    </row>
    <row r="155" spans="2:43" ht="13.5">
      <c r="B155" s="34" t="s">
        <v>42</v>
      </c>
      <c r="C155" s="27">
        <v>615103000</v>
      </c>
      <c r="D155" s="36">
        <v>188755998</v>
      </c>
      <c r="F155" s="42"/>
      <c r="G155" s="37"/>
      <c r="H155" s="38"/>
      <c r="I155" s="38"/>
      <c r="J155" s="38" t="s">
        <v>737</v>
      </c>
      <c r="K155" s="39"/>
      <c r="M155" s="37"/>
      <c r="N155" s="38"/>
      <c r="O155" s="38"/>
      <c r="P155" s="38" t="s">
        <v>325</v>
      </c>
      <c r="Q155" s="39"/>
      <c r="R155" s="66">
        <v>0</v>
      </c>
      <c r="S155" s="63"/>
      <c r="T155" s="66">
        <v>0</v>
      </c>
      <c r="U155" s="63"/>
      <c r="V155" s="66">
        <v>0</v>
      </c>
      <c r="W155" s="71"/>
      <c r="AM155" s="7"/>
      <c r="AN155" s="7"/>
      <c r="AO155" s="7"/>
      <c r="AP155" s="7"/>
      <c r="AQ155" s="7"/>
    </row>
    <row r="156" spans="2:43" ht="13.5">
      <c r="B156" s="34" t="s">
        <v>43</v>
      </c>
      <c r="C156" s="27">
        <v>615103100</v>
      </c>
      <c r="D156" s="36">
        <v>187845741</v>
      </c>
      <c r="F156" s="42">
        <v>615105900</v>
      </c>
      <c r="G156" s="37"/>
      <c r="H156" s="38"/>
      <c r="I156" s="38"/>
      <c r="J156" s="38" t="s">
        <v>739</v>
      </c>
      <c r="K156" s="39"/>
      <c r="M156" s="37"/>
      <c r="N156" s="38"/>
      <c r="O156" s="38"/>
      <c r="P156" s="38" t="s">
        <v>326</v>
      </c>
      <c r="Q156" s="39"/>
      <c r="R156" s="66">
        <f>VLOOKUP($F156,$C:$D,2,FALSE)</f>
        <v>0</v>
      </c>
      <c r="S156" s="63"/>
      <c r="T156" s="62">
        <v>775000</v>
      </c>
      <c r="U156" s="63"/>
      <c r="V156" s="70">
        <v>3036503500</v>
      </c>
      <c r="W156" s="71"/>
      <c r="AM156" s="7"/>
      <c r="AN156" s="7"/>
      <c r="AO156" s="7"/>
      <c r="AP156" s="7"/>
      <c r="AQ156" s="7"/>
    </row>
    <row r="157" spans="2:43" ht="13.5">
      <c r="B157" s="34" t="s">
        <v>44</v>
      </c>
      <c r="C157" s="27">
        <v>615104000</v>
      </c>
      <c r="D157" s="36">
        <v>910257</v>
      </c>
      <c r="F157" s="42"/>
      <c r="G157" s="37"/>
      <c r="H157" s="38"/>
      <c r="I157" s="38" t="s">
        <v>41</v>
      </c>
      <c r="J157" s="38"/>
      <c r="K157" s="39"/>
      <c r="M157" s="37"/>
      <c r="N157" s="38"/>
      <c r="O157" s="38" t="s">
        <v>41</v>
      </c>
      <c r="P157" s="38"/>
      <c r="Q157" s="39"/>
      <c r="R157" s="62">
        <f>R158+R159</f>
        <v>13499776181</v>
      </c>
      <c r="S157" s="63"/>
      <c r="T157" s="62">
        <v>21102977578</v>
      </c>
      <c r="U157" s="63"/>
      <c r="V157" s="70">
        <v>5061801749</v>
      </c>
      <c r="W157" s="71"/>
      <c r="AM157" s="7"/>
      <c r="AN157" s="7"/>
      <c r="AO157" s="7"/>
      <c r="AP157" s="7"/>
      <c r="AQ157" s="7"/>
    </row>
    <row r="158" spans="2:43" ht="13.5">
      <c r="B158" s="34" t="s">
        <v>327</v>
      </c>
      <c r="C158" s="27">
        <v>615100600</v>
      </c>
      <c r="D158" s="36">
        <v>1611484331379</v>
      </c>
      <c r="F158" s="42">
        <v>615101000</v>
      </c>
      <c r="G158" s="37"/>
      <c r="H158" s="38"/>
      <c r="I158" s="38"/>
      <c r="J158" s="38" t="s">
        <v>39</v>
      </c>
      <c r="K158" s="39"/>
      <c r="M158" s="37"/>
      <c r="N158" s="38"/>
      <c r="O158" s="38"/>
      <c r="P158" s="38" t="s">
        <v>39</v>
      </c>
      <c r="Q158" s="39"/>
      <c r="R158" s="62">
        <f>VLOOKUP($F158,$C:$D,2,FALSE)</f>
        <v>13311020183</v>
      </c>
      <c r="S158" s="63"/>
      <c r="T158" s="62">
        <v>20989655731</v>
      </c>
      <c r="U158" s="63"/>
      <c r="V158" s="70">
        <v>5033637834</v>
      </c>
      <c r="W158" s="71"/>
      <c r="AM158" s="7"/>
      <c r="AN158" s="7"/>
      <c r="AO158" s="7"/>
      <c r="AP158" s="7"/>
      <c r="AQ158" s="7"/>
    </row>
    <row r="159" spans="2:43" ht="13.5">
      <c r="B159" s="34" t="s">
        <v>328</v>
      </c>
      <c r="C159" s="27">
        <v>615100610</v>
      </c>
      <c r="D159" s="36">
        <v>1611484331379</v>
      </c>
      <c r="F159" s="42"/>
      <c r="G159" s="37"/>
      <c r="H159" s="38"/>
      <c r="I159" s="38"/>
      <c r="J159" s="38" t="s">
        <v>42</v>
      </c>
      <c r="K159" s="39"/>
      <c r="M159" s="37"/>
      <c r="N159" s="38"/>
      <c r="O159" s="38"/>
      <c r="P159" s="38" t="s">
        <v>42</v>
      </c>
      <c r="Q159" s="39"/>
      <c r="R159" s="62">
        <f>SUM(R160:R161)</f>
        <v>188755998</v>
      </c>
      <c r="S159" s="63"/>
      <c r="T159" s="62">
        <v>113321847</v>
      </c>
      <c r="U159" s="63"/>
      <c r="V159" s="70">
        <v>28163915</v>
      </c>
      <c r="W159" s="71"/>
      <c r="AM159" s="7"/>
      <c r="AN159" s="7"/>
      <c r="AO159" s="7"/>
      <c r="AP159" s="7"/>
      <c r="AQ159" s="7"/>
    </row>
    <row r="160" spans="2:43" ht="13.5">
      <c r="B160" s="34" t="s">
        <v>329</v>
      </c>
      <c r="C160" s="27">
        <v>615100620</v>
      </c>
      <c r="D160" s="36">
        <v>0</v>
      </c>
      <c r="F160" s="42">
        <v>615103100</v>
      </c>
      <c r="G160" s="37"/>
      <c r="H160" s="38"/>
      <c r="I160" s="38"/>
      <c r="J160" s="38"/>
      <c r="K160" s="39" t="s">
        <v>43</v>
      </c>
      <c r="M160" s="37"/>
      <c r="N160" s="38"/>
      <c r="O160" s="38"/>
      <c r="P160" s="38"/>
      <c r="Q160" s="39" t="s">
        <v>43</v>
      </c>
      <c r="R160" s="62">
        <f>VLOOKUP($F160,$C:$D,2,FALSE)</f>
        <v>187845741</v>
      </c>
      <c r="S160" s="63"/>
      <c r="T160" s="62">
        <v>112457876</v>
      </c>
      <c r="U160" s="63"/>
      <c r="V160" s="70">
        <v>27367853</v>
      </c>
      <c r="W160" s="71"/>
      <c r="AM160" s="7"/>
      <c r="AN160" s="7"/>
      <c r="AO160" s="7"/>
      <c r="AP160" s="7"/>
      <c r="AQ160" s="7"/>
    </row>
    <row r="161" spans="2:43" ht="13.5">
      <c r="B161" s="34" t="s">
        <v>330</v>
      </c>
      <c r="C161" s="27">
        <v>615106000</v>
      </c>
      <c r="D161" s="36">
        <v>15884262</v>
      </c>
      <c r="F161" s="42">
        <v>615104000</v>
      </c>
      <c r="G161" s="37"/>
      <c r="H161" s="38"/>
      <c r="I161" s="38"/>
      <c r="J161" s="38"/>
      <c r="K161" s="39" t="s">
        <v>44</v>
      </c>
      <c r="M161" s="37"/>
      <c r="N161" s="38"/>
      <c r="O161" s="38"/>
      <c r="P161" s="38"/>
      <c r="Q161" s="39" t="s">
        <v>44</v>
      </c>
      <c r="R161" s="62">
        <f>VLOOKUP($F161,$C:$D,2,FALSE)</f>
        <v>910257</v>
      </c>
      <c r="S161" s="63"/>
      <c r="T161" s="62">
        <v>863971</v>
      </c>
      <c r="U161" s="63"/>
      <c r="V161" s="70">
        <v>796062</v>
      </c>
      <c r="W161" s="71"/>
      <c r="AM161" s="7"/>
      <c r="AN161" s="7"/>
      <c r="AO161" s="7"/>
      <c r="AP161" s="7"/>
      <c r="AQ161" s="7"/>
    </row>
    <row r="162" spans="2:43" ht="13.5">
      <c r="B162" s="34" t="s">
        <v>331</v>
      </c>
      <c r="C162" s="27">
        <v>615111000</v>
      </c>
      <c r="D162" s="36">
        <v>890123381</v>
      </c>
      <c r="F162" s="42"/>
      <c r="G162" s="37"/>
      <c r="H162" s="38"/>
      <c r="I162" s="38" t="s">
        <v>109</v>
      </c>
      <c r="J162" s="38"/>
      <c r="K162" s="39"/>
      <c r="M162" s="37"/>
      <c r="N162" s="38"/>
      <c r="O162" s="38" t="s">
        <v>327</v>
      </c>
      <c r="P162" s="38"/>
      <c r="Q162" s="39"/>
      <c r="R162" s="62">
        <f>R163+R164</f>
        <v>1611484331379</v>
      </c>
      <c r="S162" s="63"/>
      <c r="T162" s="62">
        <v>2324425132198</v>
      </c>
      <c r="U162" s="63"/>
      <c r="V162" s="70">
        <v>551681107015</v>
      </c>
      <c r="W162" s="71"/>
      <c r="AM162" s="7"/>
      <c r="AN162" s="7"/>
      <c r="AO162" s="7"/>
      <c r="AP162" s="7"/>
      <c r="AQ162" s="7"/>
    </row>
    <row r="163" spans="2:43" ht="13.5">
      <c r="B163" s="34" t="s">
        <v>747</v>
      </c>
      <c r="C163" s="27">
        <v>615111001</v>
      </c>
      <c r="D163" s="36">
        <v>171509303</v>
      </c>
      <c r="F163" s="42">
        <v>615100610</v>
      </c>
      <c r="G163" s="37"/>
      <c r="H163" s="38"/>
      <c r="I163" s="38"/>
      <c r="J163" s="38" t="s">
        <v>198</v>
      </c>
      <c r="K163" s="39"/>
      <c r="M163" s="37"/>
      <c r="N163" s="38"/>
      <c r="O163" s="38"/>
      <c r="P163" s="38" t="s">
        <v>328</v>
      </c>
      <c r="Q163" s="39"/>
      <c r="R163" s="62">
        <f>VLOOKUP($F163,$C:$D,2,FALSE)</f>
        <v>1611484331379</v>
      </c>
      <c r="S163" s="63"/>
      <c r="T163" s="62">
        <v>2324375072198</v>
      </c>
      <c r="U163" s="63"/>
      <c r="V163" s="70">
        <v>531480998340</v>
      </c>
      <c r="W163" s="71"/>
      <c r="AM163" s="7"/>
      <c r="AN163" s="7"/>
      <c r="AO163" s="7"/>
      <c r="AP163" s="7"/>
      <c r="AQ163" s="7"/>
    </row>
    <row r="164" spans="2:43" ht="13.5">
      <c r="B164" s="34" t="s">
        <v>45</v>
      </c>
      <c r="C164" s="27">
        <v>615500000</v>
      </c>
      <c r="D164" s="36">
        <v>31942479686</v>
      </c>
      <c r="F164" s="42">
        <v>615100620</v>
      </c>
      <c r="G164" s="37"/>
      <c r="H164" s="38"/>
      <c r="I164" s="38"/>
      <c r="J164" s="38" t="s">
        <v>199</v>
      </c>
      <c r="K164" s="39"/>
      <c r="M164" s="37"/>
      <c r="N164" s="38"/>
      <c r="O164" s="38"/>
      <c r="P164" s="38" t="s">
        <v>329</v>
      </c>
      <c r="Q164" s="39"/>
      <c r="R164" s="66">
        <f>VLOOKUP($F164,$C:$D,2,FALSE)</f>
        <v>0</v>
      </c>
      <c r="S164" s="63"/>
      <c r="T164" s="62">
        <v>50060000</v>
      </c>
      <c r="U164" s="63"/>
      <c r="V164" s="70">
        <v>20200108675</v>
      </c>
      <c r="W164" s="71"/>
      <c r="AM164" s="7"/>
      <c r="AN164" s="7"/>
      <c r="AO164" s="7"/>
      <c r="AP164" s="7"/>
      <c r="AQ164" s="7"/>
    </row>
    <row r="165" spans="2:43" ht="13.5">
      <c r="B165" s="34" t="s">
        <v>46</v>
      </c>
      <c r="C165" s="27">
        <v>615500100</v>
      </c>
      <c r="D165" s="36">
        <v>1137478861</v>
      </c>
      <c r="F165" s="42">
        <v>615106000</v>
      </c>
      <c r="G165" s="37"/>
      <c r="H165" s="38"/>
      <c r="I165" s="38" t="s">
        <v>200</v>
      </c>
      <c r="J165" s="38"/>
      <c r="K165" s="39"/>
      <c r="M165" s="37"/>
      <c r="N165" s="38"/>
      <c r="O165" s="38" t="s">
        <v>330</v>
      </c>
      <c r="P165" s="38"/>
      <c r="Q165" s="39"/>
      <c r="R165" s="62">
        <f>VLOOKUP($F165,$C:$D,2,FALSE)</f>
        <v>15884262</v>
      </c>
      <c r="S165" s="63"/>
      <c r="T165" s="62">
        <v>824758425</v>
      </c>
      <c r="U165" s="63"/>
      <c r="V165" s="70">
        <v>571840732</v>
      </c>
      <c r="W165" s="71"/>
      <c r="AM165" s="7"/>
      <c r="AN165" s="7"/>
      <c r="AO165" s="7"/>
      <c r="AP165" s="7"/>
      <c r="AQ165" s="7"/>
    </row>
    <row r="166" spans="2:43" ht="13.5">
      <c r="B166" s="34" t="s">
        <v>751</v>
      </c>
      <c r="C166" s="27">
        <v>615501000</v>
      </c>
      <c r="D166" s="36">
        <v>528432937</v>
      </c>
      <c r="F166" s="42"/>
      <c r="G166" s="37"/>
      <c r="H166" s="38"/>
      <c r="I166" s="38" t="s">
        <v>201</v>
      </c>
      <c r="J166" s="38"/>
      <c r="K166" s="39"/>
      <c r="M166" s="37"/>
      <c r="N166" s="38"/>
      <c r="O166" s="38" t="s">
        <v>331</v>
      </c>
      <c r="P166" s="38"/>
      <c r="Q166" s="39"/>
      <c r="R166" s="62">
        <f>R167+R168</f>
        <v>1061632684</v>
      </c>
      <c r="S166" s="63"/>
      <c r="T166" s="62">
        <v>1177946950</v>
      </c>
      <c r="U166" s="63"/>
      <c r="V166" s="70">
        <v>2302704235</v>
      </c>
      <c r="W166" s="71"/>
      <c r="AM166" s="7"/>
      <c r="AN166" s="7"/>
      <c r="AO166" s="7"/>
      <c r="AP166" s="7"/>
      <c r="AQ166" s="7"/>
    </row>
    <row r="167" spans="2:43" ht="13.5">
      <c r="B167" s="34" t="s">
        <v>754</v>
      </c>
      <c r="C167" s="27">
        <v>615502000</v>
      </c>
      <c r="D167" s="36">
        <v>516085499</v>
      </c>
      <c r="F167" s="42">
        <v>615111000</v>
      </c>
      <c r="G167" s="37"/>
      <c r="H167" s="38"/>
      <c r="I167" s="38"/>
      <c r="J167" s="38" t="s">
        <v>750</v>
      </c>
      <c r="K167" s="39"/>
      <c r="M167" s="37"/>
      <c r="N167" s="38"/>
      <c r="O167" s="38"/>
      <c r="P167" s="38" t="s">
        <v>202</v>
      </c>
      <c r="Q167" s="39"/>
      <c r="R167" s="62">
        <f>VLOOKUP($F167,$C:$D,2,FALSE)</f>
        <v>890123381</v>
      </c>
      <c r="S167" s="63"/>
      <c r="T167" s="62">
        <v>932235231</v>
      </c>
      <c r="U167" s="63"/>
      <c r="V167" s="70">
        <v>2302704235</v>
      </c>
      <c r="W167" s="71"/>
      <c r="AM167" s="7"/>
      <c r="AN167" s="7"/>
      <c r="AO167" s="7"/>
      <c r="AP167" s="7"/>
      <c r="AQ167" s="7"/>
    </row>
    <row r="168" spans="2:43" ht="13.5">
      <c r="B168" s="34" t="s">
        <v>1148</v>
      </c>
      <c r="C168" s="27">
        <v>615501900</v>
      </c>
      <c r="D168" s="36">
        <v>92960425</v>
      </c>
      <c r="F168" s="42">
        <v>615111001</v>
      </c>
      <c r="G168" s="37"/>
      <c r="H168" s="38"/>
      <c r="I168" s="38"/>
      <c r="J168" s="38" t="s">
        <v>753</v>
      </c>
      <c r="K168" s="39"/>
      <c r="M168" s="37"/>
      <c r="N168" s="38"/>
      <c r="O168" s="38"/>
      <c r="P168" s="38" t="s">
        <v>332</v>
      </c>
      <c r="Q168" s="39"/>
      <c r="R168" s="62">
        <f>VLOOKUP($F168,$C:$D,2,FALSE)</f>
        <v>171509303</v>
      </c>
      <c r="S168" s="63"/>
      <c r="T168" s="62">
        <v>245711719</v>
      </c>
      <c r="U168" s="63"/>
      <c r="V168" s="66">
        <v>0</v>
      </c>
      <c r="W168" s="71"/>
      <c r="AM168" s="7"/>
      <c r="AN168" s="7"/>
      <c r="AO168" s="7"/>
      <c r="AP168" s="7"/>
      <c r="AQ168" s="7"/>
    </row>
    <row r="169" spans="2:43" ht="13.5">
      <c r="B169" s="34" t="s">
        <v>48</v>
      </c>
      <c r="C169" s="27">
        <v>615505000</v>
      </c>
      <c r="D169" s="36">
        <v>7188315196</v>
      </c>
      <c r="F169" s="42"/>
      <c r="G169" s="37"/>
      <c r="H169" s="38" t="s">
        <v>45</v>
      </c>
      <c r="I169" s="38"/>
      <c r="J169" s="38"/>
      <c r="K169" s="39"/>
      <c r="M169" s="37"/>
      <c r="N169" s="38" t="s">
        <v>45</v>
      </c>
      <c r="O169" s="38"/>
      <c r="P169" s="38"/>
      <c r="Q169" s="39"/>
      <c r="R169" s="62"/>
      <c r="S169" s="63">
        <f>R170+R175+R184+R185</f>
        <v>31942479686</v>
      </c>
      <c r="T169" s="62"/>
      <c r="U169" s="63">
        <v>17101987743</v>
      </c>
      <c r="V169" s="70"/>
      <c r="W169" s="71">
        <v>13044546236</v>
      </c>
      <c r="AM169" s="7"/>
      <c r="AN169" s="7"/>
      <c r="AO169" s="7"/>
      <c r="AP169" s="7"/>
      <c r="AQ169" s="7"/>
    </row>
    <row r="170" spans="2:43" ht="13.5">
      <c r="B170" s="34" t="s">
        <v>49</v>
      </c>
      <c r="C170" s="27">
        <v>615521000</v>
      </c>
      <c r="D170" s="36">
        <v>2595388139</v>
      </c>
      <c r="F170" s="42">
        <v>615501000</v>
      </c>
      <c r="G170" s="37"/>
      <c r="H170" s="38"/>
      <c r="I170" s="38" t="s">
        <v>46</v>
      </c>
      <c r="J170" s="38"/>
      <c r="K170" s="39"/>
      <c r="M170" s="37"/>
      <c r="N170" s="38"/>
      <c r="O170" s="38" t="s">
        <v>46</v>
      </c>
      <c r="P170" s="38"/>
      <c r="Q170" s="39"/>
      <c r="R170" s="62">
        <f>SUM(R171:R174)</f>
        <v>1137478861</v>
      </c>
      <c r="S170" s="63"/>
      <c r="T170" s="62">
        <v>1224926901</v>
      </c>
      <c r="U170" s="63"/>
      <c r="V170" s="70">
        <v>967726873</v>
      </c>
      <c r="W170" s="71"/>
      <c r="AM170" s="7"/>
      <c r="AN170" s="7"/>
      <c r="AO170" s="7"/>
      <c r="AP170" s="7"/>
      <c r="AQ170" s="7"/>
    </row>
    <row r="171" spans="2:43" ht="13.5">
      <c r="B171" s="34" t="s">
        <v>759</v>
      </c>
      <c r="C171" s="27">
        <v>615521001</v>
      </c>
      <c r="D171" s="36">
        <v>297408</v>
      </c>
      <c r="F171" s="42">
        <v>615502000</v>
      </c>
      <c r="G171" s="37"/>
      <c r="H171" s="38"/>
      <c r="I171" s="38"/>
      <c r="J171" s="38" t="s">
        <v>47</v>
      </c>
      <c r="K171" s="39"/>
      <c r="M171" s="37"/>
      <c r="N171" s="38"/>
      <c r="O171" s="38"/>
      <c r="P171" s="38" t="s">
        <v>47</v>
      </c>
      <c r="Q171" s="39"/>
      <c r="R171" s="62">
        <f>VLOOKUP($F170,$C:$D,2,FALSE)+VLOOKUP($F171,$C:$D,2,FALSE)</f>
        <v>1044518436</v>
      </c>
      <c r="S171" s="63"/>
      <c r="T171" s="62">
        <v>1126412347</v>
      </c>
      <c r="U171" s="63"/>
      <c r="V171" s="70">
        <v>778377552</v>
      </c>
      <c r="W171" s="71"/>
      <c r="AM171" s="7"/>
      <c r="AN171" s="7"/>
      <c r="AO171" s="7"/>
      <c r="AP171" s="7"/>
      <c r="AQ171" s="7"/>
    </row>
    <row r="172" spans="2:43" ht="13.5">
      <c r="B172" s="34" t="s">
        <v>762</v>
      </c>
      <c r="C172" s="27">
        <v>615511000</v>
      </c>
      <c r="D172" s="36">
        <v>3285798389</v>
      </c>
      <c r="F172" s="42"/>
      <c r="G172" s="37"/>
      <c r="H172" s="38"/>
      <c r="I172" s="38"/>
      <c r="J172" s="38" t="s">
        <v>333</v>
      </c>
      <c r="K172" s="39"/>
      <c r="M172" s="37"/>
      <c r="N172" s="38"/>
      <c r="O172" s="38"/>
      <c r="P172" s="38" t="s">
        <v>333</v>
      </c>
      <c r="Q172" s="39"/>
      <c r="R172" s="66">
        <v>0</v>
      </c>
      <c r="S172" s="63"/>
      <c r="T172" s="66">
        <v>0</v>
      </c>
      <c r="U172" s="63"/>
      <c r="V172" s="66">
        <v>0</v>
      </c>
      <c r="W172" s="71"/>
      <c r="AM172" s="7"/>
      <c r="AN172" s="7"/>
      <c r="AO172" s="7"/>
      <c r="AP172" s="7"/>
      <c r="AQ172" s="7"/>
    </row>
    <row r="173" spans="2:43" ht="13.5">
      <c r="B173" s="34" t="s">
        <v>764</v>
      </c>
      <c r="C173" s="27">
        <v>615514000</v>
      </c>
      <c r="D173" s="36">
        <v>0</v>
      </c>
      <c r="F173" s="42"/>
      <c r="G173" s="37"/>
      <c r="H173" s="38"/>
      <c r="I173" s="38"/>
      <c r="J173" s="38" t="s">
        <v>334</v>
      </c>
      <c r="K173" s="39"/>
      <c r="M173" s="37"/>
      <c r="N173" s="38"/>
      <c r="O173" s="38"/>
      <c r="P173" s="38" t="s">
        <v>334</v>
      </c>
      <c r="Q173" s="39"/>
      <c r="R173" s="66">
        <v>0</v>
      </c>
      <c r="S173" s="63"/>
      <c r="T173" s="66">
        <v>0</v>
      </c>
      <c r="U173" s="63"/>
      <c r="V173" s="70">
        <v>8805060</v>
      </c>
      <c r="W173" s="71"/>
      <c r="AM173" s="7"/>
      <c r="AN173" s="7"/>
      <c r="AO173" s="7"/>
      <c r="AP173" s="7"/>
      <c r="AQ173" s="7"/>
    </row>
    <row r="174" spans="2:43" ht="13.5">
      <c r="B174" s="34" t="s">
        <v>338</v>
      </c>
      <c r="C174" s="27">
        <v>615513000</v>
      </c>
      <c r="D174" s="36">
        <v>416654788</v>
      </c>
      <c r="F174" s="42">
        <v>615501900</v>
      </c>
      <c r="G174" s="37"/>
      <c r="H174" s="38"/>
      <c r="I174" s="38"/>
      <c r="J174" s="38" t="s">
        <v>761</v>
      </c>
      <c r="K174" s="39"/>
      <c r="M174" s="37"/>
      <c r="N174" s="38"/>
      <c r="O174" s="38"/>
      <c r="P174" s="38" t="s">
        <v>335</v>
      </c>
      <c r="Q174" s="39"/>
      <c r="R174" s="62">
        <f>VLOOKUP($F174,$C:$D,2,FALSE)</f>
        <v>92960425</v>
      </c>
      <c r="S174" s="63"/>
      <c r="T174" s="62">
        <v>98514554</v>
      </c>
      <c r="U174" s="63"/>
      <c r="V174" s="70">
        <v>180544261</v>
      </c>
      <c r="W174" s="71"/>
      <c r="AM174" s="7"/>
      <c r="AN174" s="7"/>
      <c r="AO174" s="7"/>
      <c r="AP174" s="7"/>
      <c r="AQ174" s="7"/>
    </row>
    <row r="175" spans="2:43" ht="13.5">
      <c r="B175" s="34" t="s">
        <v>339</v>
      </c>
      <c r="C175" s="27">
        <v>615526000</v>
      </c>
      <c r="D175" s="36">
        <v>890176472</v>
      </c>
      <c r="F175" s="42"/>
      <c r="G175" s="37"/>
      <c r="H175" s="38"/>
      <c r="I175" s="38" t="s">
        <v>48</v>
      </c>
      <c r="J175" s="38"/>
      <c r="K175" s="39"/>
      <c r="M175" s="37"/>
      <c r="N175" s="38"/>
      <c r="O175" s="38" t="s">
        <v>48</v>
      </c>
      <c r="P175" s="38"/>
      <c r="Q175" s="39"/>
      <c r="R175" s="62">
        <f>SUM(R176:R181)</f>
        <v>7188315196</v>
      </c>
      <c r="S175" s="63"/>
      <c r="T175" s="62">
        <v>7627948889</v>
      </c>
      <c r="U175" s="63"/>
      <c r="V175" s="70">
        <v>5517015035</v>
      </c>
      <c r="W175" s="71"/>
      <c r="AM175" s="7"/>
      <c r="AN175" s="7"/>
      <c r="AO175" s="7"/>
      <c r="AP175" s="7"/>
      <c r="AQ175" s="7"/>
    </row>
    <row r="176" spans="2:43" ht="13.5">
      <c r="B176" s="34" t="s">
        <v>51</v>
      </c>
      <c r="C176" s="27">
        <v>615526001</v>
      </c>
      <c r="D176" s="36">
        <v>887279424</v>
      </c>
      <c r="F176" s="42">
        <v>615521000</v>
      </c>
      <c r="G176" s="37"/>
      <c r="H176" s="38"/>
      <c r="I176" s="38"/>
      <c r="J176" s="38" t="s">
        <v>49</v>
      </c>
      <c r="K176" s="39"/>
      <c r="M176" s="37"/>
      <c r="N176" s="38"/>
      <c r="O176" s="38"/>
      <c r="P176" s="38" t="s">
        <v>49</v>
      </c>
      <c r="Q176" s="39"/>
      <c r="R176" s="62">
        <f>VLOOKUP($F176,$C:$D,2,FALSE)</f>
        <v>2595388139</v>
      </c>
      <c r="S176" s="63"/>
      <c r="T176" s="62">
        <v>1920772237</v>
      </c>
      <c r="U176" s="63"/>
      <c r="V176" s="70">
        <v>1208508678</v>
      </c>
      <c r="W176" s="71"/>
      <c r="AM176" s="7"/>
      <c r="AN176" s="7"/>
      <c r="AO176" s="7"/>
      <c r="AP176" s="7"/>
      <c r="AQ176" s="7"/>
    </row>
    <row r="177" spans="2:43" ht="13.5">
      <c r="B177" s="34" t="s">
        <v>52</v>
      </c>
      <c r="C177" s="27">
        <v>615526006</v>
      </c>
      <c r="D177" s="36">
        <v>2897048</v>
      </c>
      <c r="F177" s="42">
        <v>615521001</v>
      </c>
      <c r="G177" s="37"/>
      <c r="H177" s="38"/>
      <c r="I177" s="38"/>
      <c r="J177" s="38" t="s">
        <v>50</v>
      </c>
      <c r="K177" s="39"/>
      <c r="M177" s="37"/>
      <c r="N177" s="38"/>
      <c r="O177" s="38"/>
      <c r="P177" s="38" t="s">
        <v>50</v>
      </c>
      <c r="Q177" s="39"/>
      <c r="R177" s="62">
        <f>VLOOKUP($F177,$C:$D,2,FALSE)</f>
        <v>297408</v>
      </c>
      <c r="S177" s="63"/>
      <c r="T177" s="62">
        <v>30</v>
      </c>
      <c r="U177" s="63"/>
      <c r="V177" s="70">
        <v>3454119302</v>
      </c>
      <c r="W177" s="71"/>
      <c r="AM177" s="7"/>
      <c r="AN177" s="7"/>
      <c r="AO177" s="7"/>
      <c r="AP177" s="7"/>
      <c r="AQ177" s="7"/>
    </row>
    <row r="178" spans="2:43" ht="13.5">
      <c r="B178" s="34" t="s">
        <v>340</v>
      </c>
      <c r="C178" s="27">
        <v>615506000</v>
      </c>
      <c r="D178" s="36">
        <v>9388353236</v>
      </c>
      <c r="F178" s="42">
        <v>615511000</v>
      </c>
      <c r="G178" s="37"/>
      <c r="H178" s="38"/>
      <c r="I178" s="38"/>
      <c r="J178" s="38" t="s">
        <v>203</v>
      </c>
      <c r="K178" s="39"/>
      <c r="M178" s="37"/>
      <c r="N178" s="38"/>
      <c r="O178" s="38"/>
      <c r="P178" s="38" t="s">
        <v>336</v>
      </c>
      <c r="Q178" s="39"/>
      <c r="R178" s="62">
        <f>VLOOKUP($F178,$C:$D,2,FALSE)</f>
        <v>3285798389</v>
      </c>
      <c r="S178" s="63"/>
      <c r="T178" s="62">
        <v>2673414594</v>
      </c>
      <c r="U178" s="63"/>
      <c r="V178" s="66">
        <v>0</v>
      </c>
      <c r="W178" s="71"/>
      <c r="AM178" s="7"/>
      <c r="AN178" s="7"/>
      <c r="AO178" s="7"/>
      <c r="AP178" s="7"/>
      <c r="AQ178" s="7"/>
    </row>
    <row r="179" spans="2:43" ht="13.5">
      <c r="B179" s="34" t="s">
        <v>341</v>
      </c>
      <c r="C179" s="27">
        <v>615599000</v>
      </c>
      <c r="D179" s="36">
        <v>14228332393</v>
      </c>
      <c r="F179" s="42">
        <v>615514000</v>
      </c>
      <c r="G179" s="37"/>
      <c r="H179" s="38"/>
      <c r="I179" s="38"/>
      <c r="J179" s="38" t="s">
        <v>234</v>
      </c>
      <c r="K179" s="39"/>
      <c r="M179" s="37"/>
      <c r="N179" s="38"/>
      <c r="O179" s="38"/>
      <c r="P179" s="38" t="s">
        <v>337</v>
      </c>
      <c r="Q179" s="39"/>
      <c r="R179" s="66">
        <f>VLOOKUP($F179,$C:$D,2,FALSE)</f>
        <v>0</v>
      </c>
      <c r="S179" s="63"/>
      <c r="T179" s="62">
        <v>21632880</v>
      </c>
      <c r="U179" s="63"/>
      <c r="V179" s="66">
        <v>0</v>
      </c>
      <c r="W179" s="71"/>
      <c r="AM179" s="7"/>
      <c r="AN179" s="7"/>
      <c r="AO179" s="7"/>
      <c r="AP179" s="7"/>
      <c r="AQ179" s="7"/>
    </row>
    <row r="180" spans="2:43" ht="13.5">
      <c r="B180" s="34" t="s">
        <v>768</v>
      </c>
      <c r="C180" s="27">
        <v>615900000</v>
      </c>
      <c r="D180" s="36">
        <v>16239587327</v>
      </c>
      <c r="F180" s="42">
        <v>615513000</v>
      </c>
      <c r="G180" s="37"/>
      <c r="H180" s="38"/>
      <c r="I180" s="38"/>
      <c r="J180" s="38" t="s">
        <v>235</v>
      </c>
      <c r="K180" s="39"/>
      <c r="M180" s="37"/>
      <c r="N180" s="38"/>
      <c r="O180" s="38"/>
      <c r="P180" s="38" t="s">
        <v>338</v>
      </c>
      <c r="Q180" s="39"/>
      <c r="R180" s="62">
        <f>VLOOKUP($F180,$C:$D,2,FALSE)</f>
        <v>416654788</v>
      </c>
      <c r="S180" s="63"/>
      <c r="T180" s="62">
        <v>2231077525</v>
      </c>
      <c r="U180" s="63"/>
      <c r="V180" s="70">
        <v>131383832</v>
      </c>
      <c r="W180" s="71"/>
      <c r="AM180" s="7"/>
      <c r="AN180" s="7"/>
      <c r="AO180" s="7"/>
      <c r="AP180" s="7"/>
      <c r="AQ180" s="7"/>
    </row>
    <row r="181" spans="2:43" ht="13.5">
      <c r="B181" s="34" t="s">
        <v>53</v>
      </c>
      <c r="C181" s="27">
        <v>615901000</v>
      </c>
      <c r="D181" s="36">
        <v>2326540808</v>
      </c>
      <c r="E181" s="28"/>
      <c r="F181" s="42">
        <v>615526000</v>
      </c>
      <c r="G181" s="37"/>
      <c r="H181" s="38"/>
      <c r="I181" s="38"/>
      <c r="J181" s="38" t="s">
        <v>236</v>
      </c>
      <c r="K181" s="39"/>
      <c r="M181" s="37"/>
      <c r="N181" s="38"/>
      <c r="O181" s="38"/>
      <c r="P181" s="38" t="s">
        <v>339</v>
      </c>
      <c r="Q181" s="39"/>
      <c r="R181" s="62">
        <f>SUM(R182:R183)</f>
        <v>890176472</v>
      </c>
      <c r="S181" s="63"/>
      <c r="T181" s="62">
        <v>781051623</v>
      </c>
      <c r="U181" s="63"/>
      <c r="V181" s="70">
        <v>723003223</v>
      </c>
      <c r="W181" s="71"/>
      <c r="AM181" s="7"/>
      <c r="AN181" s="7"/>
      <c r="AO181" s="7"/>
      <c r="AP181" s="7"/>
      <c r="AQ181" s="7"/>
    </row>
    <row r="182" spans="2:43" ht="13.5">
      <c r="B182" s="34" t="s">
        <v>54</v>
      </c>
      <c r="C182" s="27">
        <v>615999000</v>
      </c>
      <c r="D182" s="36">
        <v>13913046519</v>
      </c>
      <c r="F182" s="42">
        <v>615526001</v>
      </c>
      <c r="G182" s="37"/>
      <c r="H182" s="38"/>
      <c r="I182" s="38"/>
      <c r="J182" s="38"/>
      <c r="K182" s="39" t="s">
        <v>51</v>
      </c>
      <c r="M182" s="37"/>
      <c r="N182" s="38"/>
      <c r="O182" s="38"/>
      <c r="P182" s="38"/>
      <c r="Q182" s="39" t="s">
        <v>51</v>
      </c>
      <c r="R182" s="62">
        <f>VLOOKUP($F182,$C:$D,2,FALSE)</f>
        <v>887279424</v>
      </c>
      <c r="S182" s="63"/>
      <c r="T182" s="62">
        <v>772171866</v>
      </c>
      <c r="U182" s="63"/>
      <c r="V182" s="70">
        <v>720266428</v>
      </c>
      <c r="W182" s="71"/>
      <c r="AM182" s="7"/>
      <c r="AN182" s="7"/>
      <c r="AO182" s="7"/>
      <c r="AP182" s="7"/>
      <c r="AQ182" s="7"/>
    </row>
    <row r="183" spans="2:43" ht="13.5">
      <c r="B183" s="34" t="s">
        <v>774</v>
      </c>
      <c r="C183" s="27">
        <v>616100000</v>
      </c>
      <c r="D183" s="36">
        <v>3612827422</v>
      </c>
      <c r="F183" s="42">
        <v>615526006</v>
      </c>
      <c r="G183" s="37"/>
      <c r="H183" s="38"/>
      <c r="I183" s="38"/>
      <c r="J183" s="38"/>
      <c r="K183" s="39" t="s">
        <v>52</v>
      </c>
      <c r="M183" s="37"/>
      <c r="N183" s="38"/>
      <c r="O183" s="38"/>
      <c r="P183" s="38"/>
      <c r="Q183" s="39" t="s">
        <v>52</v>
      </c>
      <c r="R183" s="62">
        <f>VLOOKUP($F183,$C:$D,2,FALSE)</f>
        <v>2897048</v>
      </c>
      <c r="S183" s="63"/>
      <c r="T183" s="62">
        <v>8879757</v>
      </c>
      <c r="U183" s="63"/>
      <c r="V183" s="70">
        <v>2736795</v>
      </c>
      <c r="W183" s="71"/>
      <c r="AM183" s="7"/>
      <c r="AN183" s="7"/>
      <c r="AO183" s="7"/>
      <c r="AP183" s="7"/>
      <c r="AQ183" s="7"/>
    </row>
    <row r="184" spans="2:43" ht="13.5">
      <c r="B184" s="34" t="s">
        <v>55</v>
      </c>
      <c r="C184" s="27">
        <v>616101000</v>
      </c>
      <c r="D184" s="36">
        <v>2293109600</v>
      </c>
      <c r="F184" s="42">
        <v>615506000</v>
      </c>
      <c r="G184" s="37"/>
      <c r="H184" s="38"/>
      <c r="I184" s="38" t="s">
        <v>771</v>
      </c>
      <c r="J184" s="38"/>
      <c r="K184" s="39"/>
      <c r="M184" s="37"/>
      <c r="N184" s="38"/>
      <c r="O184" s="38" t="s">
        <v>340</v>
      </c>
      <c r="P184" s="38"/>
      <c r="Q184" s="39"/>
      <c r="R184" s="62">
        <f>VLOOKUP($F184,$C:$D,2,FALSE)</f>
        <v>9388353236</v>
      </c>
      <c r="S184" s="63"/>
      <c r="T184" s="62">
        <v>469430000</v>
      </c>
      <c r="U184" s="63"/>
      <c r="V184" s="66">
        <v>0</v>
      </c>
      <c r="W184" s="71"/>
      <c r="AM184" s="7"/>
      <c r="AN184" s="7"/>
      <c r="AO184" s="7"/>
      <c r="AP184" s="7"/>
      <c r="AQ184" s="7"/>
    </row>
    <row r="185" spans="2:43" ht="13.5">
      <c r="B185" s="34" t="s">
        <v>56</v>
      </c>
      <c r="C185" s="27">
        <v>616106000</v>
      </c>
      <c r="D185" s="36">
        <v>514866901</v>
      </c>
      <c r="F185" s="42">
        <v>615599000</v>
      </c>
      <c r="G185" s="37"/>
      <c r="H185" s="38"/>
      <c r="I185" s="38" t="s">
        <v>773</v>
      </c>
      <c r="J185" s="38"/>
      <c r="K185" s="39"/>
      <c r="M185" s="37"/>
      <c r="N185" s="38"/>
      <c r="O185" s="38" t="s">
        <v>341</v>
      </c>
      <c r="P185" s="38"/>
      <c r="Q185" s="39"/>
      <c r="R185" s="62">
        <f>VLOOKUP($F185,$C:$D,2,FALSE)</f>
        <v>14228332393</v>
      </c>
      <c r="S185" s="63"/>
      <c r="T185" s="62">
        <v>7779681953</v>
      </c>
      <c r="U185" s="63"/>
      <c r="V185" s="70">
        <v>6559804328</v>
      </c>
      <c r="W185" s="71"/>
      <c r="AM185" s="7"/>
      <c r="AN185" s="7"/>
      <c r="AO185" s="7"/>
      <c r="AP185" s="7"/>
      <c r="AQ185" s="7"/>
    </row>
    <row r="186" spans="2:43" ht="13.5">
      <c r="B186" s="34" t="s">
        <v>778</v>
      </c>
      <c r="C186" s="27">
        <v>616199000</v>
      </c>
      <c r="D186" s="36">
        <v>804850921</v>
      </c>
      <c r="F186" s="42"/>
      <c r="G186" s="37"/>
      <c r="H186" s="38" t="s">
        <v>110</v>
      </c>
      <c r="I186" s="38"/>
      <c r="J186" s="38"/>
      <c r="K186" s="39"/>
      <c r="M186" s="37"/>
      <c r="N186" s="38" t="s">
        <v>342</v>
      </c>
      <c r="O186" s="38"/>
      <c r="P186" s="38"/>
      <c r="Q186" s="39"/>
      <c r="R186" s="62"/>
      <c r="S186" s="63">
        <f>R187</f>
        <v>2690003988</v>
      </c>
      <c r="T186" s="62"/>
      <c r="U186" s="63">
        <v>2690003988</v>
      </c>
      <c r="V186" s="70"/>
      <c r="W186" s="71">
        <v>2710003988</v>
      </c>
      <c r="AM186" s="7"/>
      <c r="AN186" s="7"/>
      <c r="AO186" s="7"/>
      <c r="AP186" s="7"/>
      <c r="AQ186" s="7"/>
    </row>
    <row r="187" spans="2:43" ht="13.5">
      <c r="B187" s="34" t="s">
        <v>356</v>
      </c>
      <c r="C187" s="27">
        <v>630516000</v>
      </c>
      <c r="D187" s="36">
        <v>2742503988</v>
      </c>
      <c r="F187" s="42">
        <v>630516011</v>
      </c>
      <c r="G187" s="37"/>
      <c r="H187" s="38"/>
      <c r="I187" s="38" t="s">
        <v>57</v>
      </c>
      <c r="J187" s="38"/>
      <c r="K187" s="39"/>
      <c r="M187" s="37"/>
      <c r="N187" s="38"/>
      <c r="O187" s="38" t="s">
        <v>57</v>
      </c>
      <c r="P187" s="38"/>
      <c r="Q187" s="39"/>
      <c r="R187" s="62">
        <f>VLOOKUP($F187,$C:$D,2,FALSE)</f>
        <v>2690003988</v>
      </c>
      <c r="S187" s="63"/>
      <c r="T187" s="62">
        <v>2690003988</v>
      </c>
      <c r="U187" s="63"/>
      <c r="V187" s="70">
        <v>2710003988</v>
      </c>
      <c r="W187" s="71"/>
      <c r="AM187" s="7"/>
      <c r="AN187" s="7"/>
      <c r="AO187" s="7"/>
      <c r="AP187" s="7"/>
      <c r="AQ187" s="7"/>
    </row>
    <row r="188" spans="2:43" ht="13.5">
      <c r="B188" s="34" t="s">
        <v>57</v>
      </c>
      <c r="C188" s="27">
        <v>630516011</v>
      </c>
      <c r="D188" s="36">
        <v>2690003988</v>
      </c>
      <c r="F188" s="42"/>
      <c r="G188" s="37"/>
      <c r="H188" s="38" t="s">
        <v>204</v>
      </c>
      <c r="I188" s="38"/>
      <c r="J188" s="38"/>
      <c r="K188" s="39"/>
      <c r="M188" s="37"/>
      <c r="N188" s="38" t="s">
        <v>343</v>
      </c>
      <c r="O188" s="38"/>
      <c r="P188" s="38"/>
      <c r="Q188" s="39"/>
      <c r="R188" s="62"/>
      <c r="S188" s="63">
        <f>R189+R190+R191</f>
        <v>12090916798</v>
      </c>
      <c r="T188" s="62"/>
      <c r="U188" s="63">
        <v>307188780</v>
      </c>
      <c r="V188" s="70"/>
      <c r="W188" s="71">
        <v>1235120082</v>
      </c>
      <c r="AM188" s="7"/>
      <c r="AN188" s="7"/>
      <c r="AO188" s="7"/>
      <c r="AP188" s="7"/>
      <c r="AQ188" s="7"/>
    </row>
    <row r="189" spans="2:43" ht="13.5">
      <c r="B189" s="34" t="s">
        <v>785</v>
      </c>
      <c r="C189" s="27">
        <v>630516016</v>
      </c>
      <c r="D189" s="36">
        <v>2000000</v>
      </c>
      <c r="F189" s="42">
        <v>615880100</v>
      </c>
      <c r="G189" s="37"/>
      <c r="H189" s="38"/>
      <c r="I189" s="38" t="s">
        <v>58</v>
      </c>
      <c r="J189" s="38"/>
      <c r="K189" s="39"/>
      <c r="M189" s="37"/>
      <c r="N189" s="38"/>
      <c r="O189" s="38" t="s">
        <v>58</v>
      </c>
      <c r="P189" s="38"/>
      <c r="Q189" s="39"/>
      <c r="R189" s="62">
        <f>VLOOKUP($F189,$C:$D,2,FALSE)</f>
        <v>190007000</v>
      </c>
      <c r="S189" s="63"/>
      <c r="T189" s="62">
        <v>225253095</v>
      </c>
      <c r="U189" s="63"/>
      <c r="V189" s="70">
        <v>26510000</v>
      </c>
      <c r="W189" s="71"/>
      <c r="AM189" s="7"/>
      <c r="AN189" s="7"/>
      <c r="AO189" s="7"/>
      <c r="AP189" s="7"/>
      <c r="AQ189" s="7"/>
    </row>
    <row r="190" spans="2:43" ht="13.5">
      <c r="B190" s="34" t="s">
        <v>787</v>
      </c>
      <c r="C190" s="27">
        <v>630516013</v>
      </c>
      <c r="D190" s="36">
        <v>50500000</v>
      </c>
      <c r="F190" s="42">
        <v>615880300</v>
      </c>
      <c r="G190" s="37"/>
      <c r="H190" s="38"/>
      <c r="I190" s="38" t="s">
        <v>59</v>
      </c>
      <c r="J190" s="38"/>
      <c r="K190" s="39"/>
      <c r="M190" s="37"/>
      <c r="N190" s="38"/>
      <c r="O190" s="38" t="s">
        <v>59</v>
      </c>
      <c r="P190" s="38"/>
      <c r="Q190" s="39"/>
      <c r="R190" s="62">
        <f>VLOOKUP($F190,$C:$D,2,FALSE)</f>
        <v>11779918073</v>
      </c>
      <c r="S190" s="63"/>
      <c r="T190" s="66">
        <v>0</v>
      </c>
      <c r="U190" s="63"/>
      <c r="V190" s="70">
        <v>1208610082</v>
      </c>
      <c r="W190" s="71"/>
      <c r="AM190" s="7"/>
      <c r="AN190" s="7"/>
      <c r="AO190" s="7"/>
      <c r="AP190" s="7"/>
      <c r="AQ190" s="7"/>
    </row>
    <row r="191" spans="2:43" ht="13.5">
      <c r="B191" s="34" t="s">
        <v>1149</v>
      </c>
      <c r="C191" s="27">
        <v>631126000</v>
      </c>
      <c r="D191" s="36">
        <v>10983812010</v>
      </c>
      <c r="F191" s="42">
        <v>615880400</v>
      </c>
      <c r="G191" s="37"/>
      <c r="H191" s="38"/>
      <c r="I191" s="38"/>
      <c r="J191" s="38"/>
      <c r="K191" s="39"/>
      <c r="M191" s="37"/>
      <c r="N191" s="38"/>
      <c r="O191" s="38" t="s">
        <v>344</v>
      </c>
      <c r="P191" s="38"/>
      <c r="Q191" s="39"/>
      <c r="R191" s="62">
        <f>VLOOKUP($F191,$C:$D,2,FALSE)</f>
        <v>120991725</v>
      </c>
      <c r="S191" s="63"/>
      <c r="T191" s="62">
        <v>81935685</v>
      </c>
      <c r="U191" s="63"/>
      <c r="V191" s="66">
        <v>0</v>
      </c>
      <c r="W191" s="71"/>
      <c r="AM191" s="7"/>
      <c r="AN191" s="7"/>
      <c r="AO191" s="7"/>
      <c r="AP191" s="7"/>
      <c r="AQ191" s="7"/>
    </row>
    <row r="192" spans="2:43" ht="13.5">
      <c r="B192" s="34" t="s">
        <v>1150</v>
      </c>
      <c r="C192" s="27">
        <v>615880000</v>
      </c>
      <c r="D192" s="36">
        <v>12090916798</v>
      </c>
      <c r="F192" s="42"/>
      <c r="G192" s="37"/>
      <c r="H192" s="38" t="s">
        <v>205</v>
      </c>
      <c r="I192" s="38"/>
      <c r="J192" s="38"/>
      <c r="K192" s="39"/>
      <c r="M192" s="37"/>
      <c r="N192" s="38" t="s">
        <v>345</v>
      </c>
      <c r="O192" s="38"/>
      <c r="P192" s="38"/>
      <c r="Q192" s="39"/>
      <c r="R192" s="62"/>
      <c r="S192" s="63">
        <f>R193+R194</f>
        <v>-4729252778</v>
      </c>
      <c r="T192" s="62"/>
      <c r="U192" s="63">
        <v>-4728489309</v>
      </c>
      <c r="V192" s="70"/>
      <c r="W192" s="71">
        <v>-4260497608</v>
      </c>
      <c r="AM192" s="7"/>
      <c r="AN192" s="7"/>
      <c r="AO192" s="7"/>
      <c r="AP192" s="7"/>
      <c r="AQ192" s="7"/>
    </row>
    <row r="193" spans="2:43" ht="13.5">
      <c r="B193" s="34" t="s">
        <v>58</v>
      </c>
      <c r="C193" s="27">
        <v>615880100</v>
      </c>
      <c r="D193" s="36">
        <v>190007000</v>
      </c>
      <c r="F193" s="42">
        <v>618900000</v>
      </c>
      <c r="G193" s="37"/>
      <c r="H193" s="38"/>
      <c r="I193" s="38" t="s">
        <v>60</v>
      </c>
      <c r="J193" s="38"/>
      <c r="K193" s="39"/>
      <c r="M193" s="37"/>
      <c r="N193" s="38"/>
      <c r="O193" s="38" t="s">
        <v>60</v>
      </c>
      <c r="P193" s="38"/>
      <c r="Q193" s="39"/>
      <c r="R193" s="62">
        <f>VLOOKUP($F193,$C:$D,2,FALSE)</f>
        <v>-896271811</v>
      </c>
      <c r="S193" s="63"/>
      <c r="T193" s="62">
        <v>-845636404</v>
      </c>
      <c r="U193" s="63"/>
      <c r="V193" s="70">
        <v>-432556560</v>
      </c>
      <c r="W193" s="71"/>
      <c r="AM193" s="7"/>
      <c r="AN193" s="7"/>
      <c r="AO193" s="7"/>
      <c r="AP193" s="7"/>
      <c r="AQ193" s="7"/>
    </row>
    <row r="194" spans="2:43" ht="13.5">
      <c r="B194" s="34" t="s">
        <v>59</v>
      </c>
      <c r="C194" s="27">
        <v>615880300</v>
      </c>
      <c r="D194" s="36">
        <v>11779918073</v>
      </c>
      <c r="F194" s="42">
        <v>619100000</v>
      </c>
      <c r="G194" s="37"/>
      <c r="H194" s="38"/>
      <c r="I194" s="38" t="s">
        <v>61</v>
      </c>
      <c r="J194" s="38"/>
      <c r="K194" s="39"/>
      <c r="M194" s="37"/>
      <c r="N194" s="38"/>
      <c r="O194" s="38" t="s">
        <v>61</v>
      </c>
      <c r="P194" s="38"/>
      <c r="Q194" s="39"/>
      <c r="R194" s="62">
        <f>VLOOKUP($F194,$C:$D,2,FALSE)</f>
        <v>-3832980967</v>
      </c>
      <c r="S194" s="63"/>
      <c r="T194" s="62">
        <v>-3882852905</v>
      </c>
      <c r="U194" s="63"/>
      <c r="V194" s="70">
        <v>-3827941048</v>
      </c>
      <c r="W194" s="71"/>
      <c r="AM194" s="7"/>
      <c r="AN194" s="7"/>
      <c r="AO194" s="7"/>
      <c r="AP194" s="7"/>
      <c r="AQ194" s="7"/>
    </row>
    <row r="195" spans="2:43" ht="13.5">
      <c r="B195" s="34" t="s">
        <v>344</v>
      </c>
      <c r="C195" s="27">
        <v>615880400</v>
      </c>
      <c r="D195" s="36">
        <v>120991725</v>
      </c>
      <c r="F195" s="42">
        <v>619902001</v>
      </c>
      <c r="G195" s="37"/>
      <c r="H195" s="38" t="s">
        <v>111</v>
      </c>
      <c r="I195" s="38"/>
      <c r="J195" s="38"/>
      <c r="K195" s="39"/>
      <c r="M195" s="37"/>
      <c r="N195" s="38" t="s">
        <v>346</v>
      </c>
      <c r="O195" s="38"/>
      <c r="P195" s="38"/>
      <c r="Q195" s="39"/>
      <c r="R195" s="62"/>
      <c r="S195" s="63">
        <f>-VLOOKUP($F195,$C:$D,2,FALSE)</f>
        <v>-28136957</v>
      </c>
      <c r="T195" s="62"/>
      <c r="U195" s="63">
        <v>-41758175</v>
      </c>
      <c r="V195" s="70"/>
      <c r="W195" s="71">
        <v>-38930309</v>
      </c>
      <c r="AM195" s="7"/>
      <c r="AN195" s="7"/>
      <c r="AO195" s="7"/>
      <c r="AP195" s="7"/>
      <c r="AQ195" s="7"/>
    </row>
    <row r="196" spans="2:43" ht="13.5">
      <c r="B196" s="34" t="s">
        <v>1151</v>
      </c>
      <c r="C196" s="27">
        <v>618800000</v>
      </c>
      <c r="D196" s="36">
        <v>-4729252778</v>
      </c>
      <c r="F196" s="42">
        <v>631126000</v>
      </c>
      <c r="G196" s="37" t="s">
        <v>789</v>
      </c>
      <c r="H196" s="38"/>
      <c r="I196" s="38"/>
      <c r="J196" s="38"/>
      <c r="K196" s="39"/>
      <c r="M196" s="37" t="s">
        <v>347</v>
      </c>
      <c r="N196" s="38"/>
      <c r="O196" s="38"/>
      <c r="P196" s="38"/>
      <c r="Q196" s="39"/>
      <c r="R196" s="62"/>
      <c r="S196" s="63">
        <f>VLOOKUP($F196,$C:$D,2,FALSE)</f>
        <v>10983812010</v>
      </c>
      <c r="T196" s="62"/>
      <c r="U196" s="63">
        <v>19792611076</v>
      </c>
      <c r="V196" s="70"/>
      <c r="W196" s="71">
        <v>8469738637</v>
      </c>
      <c r="AM196" s="7"/>
      <c r="AN196" s="7"/>
      <c r="AO196" s="7"/>
      <c r="AP196" s="7"/>
      <c r="AQ196" s="7"/>
    </row>
    <row r="197" spans="2:43" ht="13.5">
      <c r="B197" s="34" t="s">
        <v>60</v>
      </c>
      <c r="C197" s="27">
        <v>618900000</v>
      </c>
      <c r="D197" s="36">
        <v>-896271811</v>
      </c>
      <c r="F197" s="42"/>
      <c r="G197" s="37" t="s">
        <v>791</v>
      </c>
      <c r="H197" s="38"/>
      <c r="I197" s="38"/>
      <c r="J197" s="38"/>
      <c r="K197" s="39"/>
      <c r="M197" s="37" t="s">
        <v>348</v>
      </c>
      <c r="N197" s="38"/>
      <c r="O197" s="38"/>
      <c r="P197" s="38"/>
      <c r="Q197" s="39"/>
      <c r="R197" s="62"/>
      <c r="S197" s="67">
        <v>0</v>
      </c>
      <c r="T197" s="62"/>
      <c r="U197" s="67">
        <v>0</v>
      </c>
      <c r="V197" s="70"/>
      <c r="W197" s="67">
        <v>0</v>
      </c>
      <c r="AM197" s="7"/>
      <c r="AN197" s="7"/>
      <c r="AO197" s="7"/>
      <c r="AP197" s="7"/>
      <c r="AQ197" s="7"/>
    </row>
    <row r="198" spans="2:43" ht="13.5">
      <c r="B198" s="34" t="s">
        <v>799</v>
      </c>
      <c r="C198" s="27">
        <v>618901000</v>
      </c>
      <c r="D198" s="36">
        <v>-883271811</v>
      </c>
      <c r="F198" s="42"/>
      <c r="G198" s="37" t="s">
        <v>793</v>
      </c>
      <c r="H198" s="38"/>
      <c r="I198" s="38"/>
      <c r="J198" s="38"/>
      <c r="K198" s="39"/>
      <c r="M198" s="37" t="s">
        <v>349</v>
      </c>
      <c r="N198" s="38"/>
      <c r="O198" s="38"/>
      <c r="P198" s="38"/>
      <c r="Q198" s="39"/>
      <c r="R198" s="62"/>
      <c r="S198" s="63">
        <f>S199+S202+S209+S207</f>
        <v>19904914749</v>
      </c>
      <c r="T198" s="62"/>
      <c r="U198" s="63">
        <v>15533958392</v>
      </c>
      <c r="V198" s="70"/>
      <c r="W198" s="71">
        <v>10602238508</v>
      </c>
      <c r="AM198" s="7"/>
      <c r="AN198" s="7"/>
      <c r="AO198" s="7"/>
      <c r="AP198" s="7"/>
      <c r="AQ198" s="7"/>
    </row>
    <row r="199" spans="2:43" ht="13.5">
      <c r="B199" s="34" t="s">
        <v>801</v>
      </c>
      <c r="C199" s="27">
        <v>618906000</v>
      </c>
      <c r="D199" s="36">
        <v>-13000000</v>
      </c>
      <c r="F199" s="42"/>
      <c r="G199" s="37"/>
      <c r="H199" s="38" t="s">
        <v>112</v>
      </c>
      <c r="I199" s="38"/>
      <c r="J199" s="38"/>
      <c r="K199" s="39"/>
      <c r="M199" s="37"/>
      <c r="N199" s="38" t="s">
        <v>350</v>
      </c>
      <c r="O199" s="38"/>
      <c r="P199" s="38"/>
      <c r="Q199" s="39"/>
      <c r="R199" s="62"/>
      <c r="S199" s="63">
        <f>R200+R201</f>
        <v>16239587327</v>
      </c>
      <c r="T199" s="62"/>
      <c r="U199" s="63">
        <v>12179991077</v>
      </c>
      <c r="V199" s="70"/>
      <c r="W199" s="71">
        <v>6511018340</v>
      </c>
      <c r="AM199" s="7"/>
      <c r="AN199" s="7"/>
      <c r="AO199" s="7"/>
      <c r="AP199" s="7"/>
      <c r="AQ199" s="7"/>
    </row>
    <row r="200" spans="2:43" ht="13.5">
      <c r="B200" s="34" t="s">
        <v>61</v>
      </c>
      <c r="C200" s="27">
        <v>619100000</v>
      </c>
      <c r="D200" s="36">
        <v>-3832980967</v>
      </c>
      <c r="F200" s="42">
        <v>615901000</v>
      </c>
      <c r="G200" s="37"/>
      <c r="H200" s="38"/>
      <c r="I200" s="38" t="s">
        <v>53</v>
      </c>
      <c r="J200" s="38"/>
      <c r="K200" s="39"/>
      <c r="M200" s="37"/>
      <c r="N200" s="38"/>
      <c r="O200" s="38" t="s">
        <v>53</v>
      </c>
      <c r="P200" s="38"/>
      <c r="Q200" s="39"/>
      <c r="R200" s="62">
        <f>VLOOKUP($F200,$C:$D,2,FALSE)</f>
        <v>2326540808</v>
      </c>
      <c r="S200" s="63"/>
      <c r="T200" s="62">
        <v>1084964563</v>
      </c>
      <c r="U200" s="63"/>
      <c r="V200" s="70">
        <v>5802296761</v>
      </c>
      <c r="W200" s="71"/>
      <c r="AM200" s="7"/>
      <c r="AN200" s="7"/>
      <c r="AO200" s="7"/>
      <c r="AP200" s="7"/>
      <c r="AQ200" s="7"/>
    </row>
    <row r="201" spans="2:43" ht="13.5">
      <c r="B201" s="34" t="s">
        <v>806</v>
      </c>
      <c r="C201" s="27">
        <v>619111000</v>
      </c>
      <c r="D201" s="94">
        <v>-7888042</v>
      </c>
      <c r="F201" s="42">
        <v>615999000</v>
      </c>
      <c r="G201" s="37"/>
      <c r="H201" s="38"/>
      <c r="I201" s="38" t="s">
        <v>54</v>
      </c>
      <c r="J201" s="38"/>
      <c r="K201" s="39"/>
      <c r="M201" s="37"/>
      <c r="N201" s="38"/>
      <c r="O201" s="38" t="s">
        <v>54</v>
      </c>
      <c r="P201" s="38"/>
      <c r="Q201" s="39"/>
      <c r="R201" s="62">
        <f>VLOOKUP($F201,$C:$D,2,FALSE)</f>
        <v>13913046519</v>
      </c>
      <c r="S201" s="63"/>
      <c r="T201" s="62">
        <v>11095026514</v>
      </c>
      <c r="U201" s="63"/>
      <c r="V201" s="70">
        <v>708721579</v>
      </c>
      <c r="W201" s="71"/>
      <c r="AM201" s="7"/>
      <c r="AN201" s="7"/>
      <c r="AO201" s="7"/>
      <c r="AP201" s="7"/>
      <c r="AQ201" s="7"/>
    </row>
    <row r="202" spans="2:43" ht="13.5">
      <c r="B202" s="34" t="s">
        <v>809</v>
      </c>
      <c r="C202" s="27">
        <v>619121000</v>
      </c>
      <c r="D202" s="36">
        <v>-1084</v>
      </c>
      <c r="F202" s="42"/>
      <c r="G202" s="37"/>
      <c r="H202" s="38" t="s">
        <v>206</v>
      </c>
      <c r="I202" s="38"/>
      <c r="J202" s="38"/>
      <c r="K202" s="39"/>
      <c r="M202" s="37"/>
      <c r="N202" s="38" t="s">
        <v>351</v>
      </c>
      <c r="O202" s="38"/>
      <c r="P202" s="38"/>
      <c r="Q202" s="39"/>
      <c r="R202" s="62"/>
      <c r="S202" s="63">
        <f>R203+R204+R205+R206</f>
        <v>3612827422</v>
      </c>
      <c r="T202" s="62"/>
      <c r="U202" s="63">
        <v>3301467315</v>
      </c>
      <c r="V202" s="70"/>
      <c r="W202" s="71">
        <v>3979295107</v>
      </c>
      <c r="AM202" s="7"/>
      <c r="AN202" s="7"/>
      <c r="AO202" s="7"/>
      <c r="AP202" s="7"/>
      <c r="AQ202" s="7"/>
    </row>
    <row r="203" spans="2:43" ht="13.5">
      <c r="B203" s="34" t="s">
        <v>811</v>
      </c>
      <c r="C203" s="27">
        <v>619199000</v>
      </c>
      <c r="D203" s="36">
        <v>-3825091841</v>
      </c>
      <c r="F203" s="42">
        <v>616101000</v>
      </c>
      <c r="G203" s="37"/>
      <c r="H203" s="38"/>
      <c r="I203" s="38" t="s">
        <v>55</v>
      </c>
      <c r="J203" s="38"/>
      <c r="K203" s="39"/>
      <c r="M203" s="37"/>
      <c r="N203" s="38"/>
      <c r="O203" s="38" t="s">
        <v>55</v>
      </c>
      <c r="P203" s="38"/>
      <c r="Q203" s="39"/>
      <c r="R203" s="62">
        <f>VLOOKUP($F203,$C:$D,2,FALSE)</f>
        <v>2293109600</v>
      </c>
      <c r="S203" s="63"/>
      <c r="T203" s="62">
        <v>2494445217</v>
      </c>
      <c r="U203" s="63"/>
      <c r="V203" s="70">
        <v>3296150685</v>
      </c>
      <c r="W203" s="71"/>
      <c r="AM203" s="7"/>
      <c r="AN203" s="7"/>
      <c r="AO203" s="7"/>
      <c r="AP203" s="7"/>
      <c r="AQ203" s="7"/>
    </row>
    <row r="204" spans="2:43" ht="13.5">
      <c r="B204" s="34" t="s">
        <v>813</v>
      </c>
      <c r="C204" s="27"/>
      <c r="D204" s="36">
        <v>7083731943208</v>
      </c>
      <c r="F204" s="42">
        <v>616106000</v>
      </c>
      <c r="G204" s="37"/>
      <c r="H204" s="38"/>
      <c r="I204" s="38" t="s">
        <v>56</v>
      </c>
      <c r="J204" s="38"/>
      <c r="K204" s="39"/>
      <c r="M204" s="37"/>
      <c r="N204" s="38"/>
      <c r="O204" s="38" t="s">
        <v>56</v>
      </c>
      <c r="P204" s="38"/>
      <c r="Q204" s="39"/>
      <c r="R204" s="62">
        <f>VLOOKUP($F204,$C:$D,2,FALSE)</f>
        <v>514866901</v>
      </c>
      <c r="S204" s="63"/>
      <c r="T204" s="62">
        <v>103550033</v>
      </c>
      <c r="U204" s="63"/>
      <c r="V204" s="70">
        <v>94254532</v>
      </c>
      <c r="W204" s="71"/>
      <c r="AM204" s="7"/>
      <c r="AN204" s="7"/>
      <c r="AO204" s="7"/>
      <c r="AP204" s="7"/>
      <c r="AQ204" s="7"/>
    </row>
    <row r="205" spans="2:43" ht="13.5">
      <c r="B205" s="34" t="s">
        <v>63</v>
      </c>
      <c r="C205" s="27">
        <v>700000000</v>
      </c>
      <c r="D205" s="36">
        <v>0</v>
      </c>
      <c r="F205" s="42"/>
      <c r="G205" s="37"/>
      <c r="H205" s="38"/>
      <c r="I205" s="38" t="s">
        <v>803</v>
      </c>
      <c r="J205" s="38"/>
      <c r="K205" s="39"/>
      <c r="M205" s="37"/>
      <c r="N205" s="38"/>
      <c r="O205" s="38" t="s">
        <v>352</v>
      </c>
      <c r="P205" s="38"/>
      <c r="Q205" s="39"/>
      <c r="R205" s="66">
        <v>0</v>
      </c>
      <c r="S205" s="63"/>
      <c r="T205" s="66">
        <v>0</v>
      </c>
      <c r="U205" s="63"/>
      <c r="V205" s="66">
        <v>0</v>
      </c>
      <c r="W205" s="71"/>
      <c r="AM205" s="7"/>
      <c r="AN205" s="7"/>
      <c r="AO205" s="7"/>
      <c r="AP205" s="7"/>
      <c r="AQ205" s="7"/>
    </row>
    <row r="206" spans="2:43" ht="13.5">
      <c r="B206" s="34" t="s">
        <v>64</v>
      </c>
      <c r="C206" s="27">
        <v>710600000</v>
      </c>
      <c r="D206" s="36">
        <v>1393496058269</v>
      </c>
      <c r="F206" s="42">
        <v>616199000</v>
      </c>
      <c r="G206" s="37"/>
      <c r="H206" s="38"/>
      <c r="I206" s="38" t="s">
        <v>805</v>
      </c>
      <c r="J206" s="38"/>
      <c r="K206" s="39"/>
      <c r="M206" s="37"/>
      <c r="N206" s="38"/>
      <c r="O206" s="38" t="s">
        <v>353</v>
      </c>
      <c r="P206" s="38"/>
      <c r="Q206" s="39"/>
      <c r="R206" s="62">
        <f>VLOOKUP($F206,$C:$D,2,FALSE)</f>
        <v>804850921</v>
      </c>
      <c r="S206" s="63"/>
      <c r="T206" s="62">
        <v>703472065</v>
      </c>
      <c r="U206" s="63"/>
      <c r="V206" s="70">
        <v>588889890</v>
      </c>
      <c r="W206" s="71"/>
      <c r="AM206" s="7"/>
      <c r="AN206" s="7"/>
      <c r="AO206" s="7"/>
      <c r="AP206" s="7"/>
      <c r="AQ206" s="7"/>
    </row>
    <row r="207" spans="2:43" ht="13.5">
      <c r="B207" s="34" t="s">
        <v>65</v>
      </c>
      <c r="C207" s="27">
        <v>710700000</v>
      </c>
      <c r="D207" s="36">
        <v>968157336820</v>
      </c>
      <c r="F207" s="42">
        <v>616200000</v>
      </c>
      <c r="G207" s="37"/>
      <c r="H207" s="38" t="s">
        <v>207</v>
      </c>
      <c r="I207" s="38"/>
      <c r="J207" s="38"/>
      <c r="K207" s="39"/>
      <c r="M207" s="37"/>
      <c r="N207" s="38" t="s">
        <v>354</v>
      </c>
      <c r="O207" s="38"/>
      <c r="P207" s="38"/>
      <c r="Q207" s="39"/>
      <c r="R207" s="70"/>
      <c r="S207" s="67">
        <v>0</v>
      </c>
      <c r="T207" s="70"/>
      <c r="U207" s="67">
        <v>0</v>
      </c>
      <c r="V207" s="70"/>
      <c r="W207" s="71">
        <v>59425061</v>
      </c>
      <c r="AM207" s="7"/>
      <c r="AN207" s="7"/>
      <c r="AO207" s="7"/>
      <c r="AP207" s="7"/>
      <c r="AQ207" s="7"/>
    </row>
    <row r="208" spans="2:43" ht="13.5">
      <c r="B208" s="34" t="s">
        <v>359</v>
      </c>
      <c r="C208" s="27">
        <v>710701000</v>
      </c>
      <c r="D208" s="36">
        <v>617207258560</v>
      </c>
      <c r="F208" s="42"/>
      <c r="G208" s="37"/>
      <c r="H208" s="38"/>
      <c r="I208" s="38" t="s">
        <v>140</v>
      </c>
      <c r="J208" s="38"/>
      <c r="K208" s="39"/>
      <c r="M208" s="37"/>
      <c r="N208" s="38"/>
      <c r="O208" s="38" t="s">
        <v>355</v>
      </c>
      <c r="P208" s="38"/>
      <c r="Q208" s="39"/>
      <c r="R208" s="66">
        <f>S207</f>
        <v>0</v>
      </c>
      <c r="S208" s="71"/>
      <c r="T208" s="66">
        <v>0</v>
      </c>
      <c r="U208" s="71"/>
      <c r="V208" s="70">
        <v>59425061</v>
      </c>
      <c r="W208" s="71"/>
      <c r="AM208" s="7"/>
      <c r="AN208" s="7"/>
      <c r="AO208" s="7"/>
      <c r="AP208" s="7"/>
      <c r="AQ208" s="7"/>
    </row>
    <row r="209" spans="2:43" ht="13.5">
      <c r="B209" s="34" t="s">
        <v>360</v>
      </c>
      <c r="C209" s="27">
        <v>710798000</v>
      </c>
      <c r="D209" s="36">
        <v>36404813618</v>
      </c>
      <c r="F209" s="42"/>
      <c r="G209" s="37"/>
      <c r="H209" s="38" t="s">
        <v>816</v>
      </c>
      <c r="I209" s="38"/>
      <c r="J209" s="38"/>
      <c r="K209" s="39"/>
      <c r="M209" s="37"/>
      <c r="N209" s="38" t="s">
        <v>356</v>
      </c>
      <c r="O209" s="38"/>
      <c r="P209" s="38"/>
      <c r="Q209" s="39"/>
      <c r="R209" s="62"/>
      <c r="S209" s="63">
        <f>R210+R211</f>
        <v>52500000</v>
      </c>
      <c r="T209" s="62"/>
      <c r="U209" s="63">
        <v>52500000</v>
      </c>
      <c r="V209" s="70"/>
      <c r="W209" s="71">
        <v>52500000</v>
      </c>
      <c r="AM209" s="7"/>
      <c r="AN209" s="7"/>
      <c r="AO209" s="7"/>
      <c r="AP209" s="7"/>
      <c r="AQ209" s="7"/>
    </row>
    <row r="210" spans="2:43" ht="13.5">
      <c r="B210" s="34" t="s">
        <v>141</v>
      </c>
      <c r="C210" s="27">
        <v>710799061</v>
      </c>
      <c r="D210" s="36">
        <v>5359632973</v>
      </c>
      <c r="F210" s="42">
        <v>630516016</v>
      </c>
      <c r="G210" s="37"/>
      <c r="H210" s="38"/>
      <c r="I210" s="38" t="s">
        <v>113</v>
      </c>
      <c r="J210" s="38"/>
      <c r="K210" s="39"/>
      <c r="M210" s="37"/>
      <c r="N210" s="38"/>
      <c r="O210" s="38" t="s">
        <v>357</v>
      </c>
      <c r="P210" s="38"/>
      <c r="Q210" s="39"/>
      <c r="R210" s="62">
        <f>VLOOKUP($F210,$C:$D,2,FALSE)</f>
        <v>2000000</v>
      </c>
      <c r="S210" s="63"/>
      <c r="T210" s="62">
        <v>2000000</v>
      </c>
      <c r="U210" s="63"/>
      <c r="V210" s="70">
        <v>2000000</v>
      </c>
      <c r="W210" s="71"/>
      <c r="AM210" s="7"/>
      <c r="AN210" s="7"/>
      <c r="AO210" s="7"/>
      <c r="AP210" s="7"/>
      <c r="AQ210" s="7"/>
    </row>
    <row r="211" spans="2:43" ht="13.5">
      <c r="B211" s="34" t="s">
        <v>822</v>
      </c>
      <c r="C211" s="27">
        <v>710799066</v>
      </c>
      <c r="D211" s="36">
        <v>248782083</v>
      </c>
      <c r="F211" s="42">
        <v>630516013</v>
      </c>
      <c r="G211" s="37"/>
      <c r="H211" s="38"/>
      <c r="I211" s="38" t="s">
        <v>208</v>
      </c>
      <c r="J211" s="38"/>
      <c r="K211" s="39"/>
      <c r="M211" s="37"/>
      <c r="N211" s="38"/>
      <c r="O211" s="38" t="s">
        <v>358</v>
      </c>
      <c r="P211" s="38"/>
      <c r="Q211" s="39"/>
      <c r="R211" s="62">
        <f>VLOOKUP($F211,$C:$D,2,FALSE)</f>
        <v>50500000</v>
      </c>
      <c r="S211" s="63"/>
      <c r="T211" s="62">
        <v>50500000</v>
      </c>
      <c r="U211" s="63"/>
      <c r="V211" s="70">
        <v>50500000</v>
      </c>
      <c r="W211" s="71"/>
      <c r="AM211" s="7"/>
      <c r="AN211" s="7"/>
      <c r="AO211" s="7"/>
      <c r="AP211" s="7"/>
      <c r="AQ211" s="7"/>
    </row>
    <row r="212" spans="2:43" ht="13.5">
      <c r="B212" s="34" t="s">
        <v>824</v>
      </c>
      <c r="C212" s="27">
        <v>710799071</v>
      </c>
      <c r="D212" s="36">
        <v>2397143481</v>
      </c>
      <c r="F212" s="42"/>
      <c r="G212" s="52" t="s">
        <v>62</v>
      </c>
      <c r="H212" s="53"/>
      <c r="I212" s="53"/>
      <c r="J212" s="53"/>
      <c r="K212" s="54"/>
      <c r="M212" s="37" t="s">
        <v>62</v>
      </c>
      <c r="N212" s="38"/>
      <c r="O212" s="38"/>
      <c r="P212" s="38"/>
      <c r="Q212" s="39"/>
      <c r="R212" s="70"/>
      <c r="S212" s="71">
        <f>S9+S63+S102+S104+S106+S131+S140+S147+S196+S197+S198</f>
        <v>7083731943208</v>
      </c>
      <c r="T212" s="70"/>
      <c r="U212" s="71">
        <v>7769823424527</v>
      </c>
      <c r="V212" s="70"/>
      <c r="W212" s="71">
        <v>4535380347209</v>
      </c>
      <c r="AM212" s="7"/>
      <c r="AN212" s="7"/>
      <c r="AO212" s="7"/>
      <c r="AP212" s="7"/>
      <c r="AQ212" s="7"/>
    </row>
    <row r="213" spans="2:43" ht="13.5">
      <c r="B213" s="34" t="s">
        <v>826</v>
      </c>
      <c r="C213" s="27">
        <v>710799072</v>
      </c>
      <c r="D213" s="94">
        <v>216952279</v>
      </c>
      <c r="F213" s="42"/>
      <c r="G213" s="37" t="s">
        <v>63</v>
      </c>
      <c r="H213" s="38"/>
      <c r="I213" s="38"/>
      <c r="J213" s="38"/>
      <c r="K213" s="39"/>
      <c r="M213" s="37" t="s">
        <v>63</v>
      </c>
      <c r="N213" s="38"/>
      <c r="O213" s="38"/>
      <c r="P213" s="38"/>
      <c r="Q213" s="39"/>
      <c r="R213" s="62"/>
      <c r="S213" s="63"/>
      <c r="T213" s="62"/>
      <c r="U213" s="63"/>
      <c r="V213" s="70"/>
      <c r="W213" s="71"/>
      <c r="AM213" s="7"/>
      <c r="AN213" s="7"/>
      <c r="AO213" s="7"/>
      <c r="AP213" s="7"/>
      <c r="AQ213" s="7"/>
    </row>
    <row r="214" spans="2:43" ht="13.5">
      <c r="B214" s="34" t="s">
        <v>828</v>
      </c>
      <c r="C214" s="27">
        <v>710799076</v>
      </c>
      <c r="D214" s="36">
        <v>19323026959</v>
      </c>
      <c r="F214" s="42"/>
      <c r="G214" s="37" t="s">
        <v>64</v>
      </c>
      <c r="H214" s="38"/>
      <c r="I214" s="38"/>
      <c r="J214" s="38"/>
      <c r="K214" s="39"/>
      <c r="M214" s="37" t="s">
        <v>64</v>
      </c>
      <c r="N214" s="38"/>
      <c r="O214" s="38"/>
      <c r="P214" s="38"/>
      <c r="Q214" s="39"/>
      <c r="R214" s="62"/>
      <c r="S214" s="63">
        <f>S215+S248</f>
        <v>1393496058269</v>
      </c>
      <c r="T214" s="62"/>
      <c r="U214" s="63">
        <v>1640940279296</v>
      </c>
      <c r="V214" s="70"/>
      <c r="W214" s="71">
        <v>1012026267147</v>
      </c>
      <c r="AM214" s="7"/>
      <c r="AN214" s="7"/>
      <c r="AO214" s="7"/>
      <c r="AP214" s="7"/>
      <c r="AQ214" s="7"/>
    </row>
    <row r="215" spans="2:43" ht="13.5">
      <c r="B215" s="34" t="s">
        <v>830</v>
      </c>
      <c r="C215" s="27">
        <v>710799079</v>
      </c>
      <c r="D215" s="36">
        <v>10762831</v>
      </c>
      <c r="F215" s="42"/>
      <c r="G215" s="37"/>
      <c r="H215" s="38" t="s">
        <v>65</v>
      </c>
      <c r="I215" s="38"/>
      <c r="J215" s="38"/>
      <c r="K215" s="39"/>
      <c r="M215" s="37"/>
      <c r="N215" s="38" t="s">
        <v>65</v>
      </c>
      <c r="O215" s="38"/>
      <c r="P215" s="38"/>
      <c r="Q215" s="39"/>
      <c r="R215" s="62"/>
      <c r="S215" s="63">
        <f>R216+R217+R229+R243+R246+R247</f>
        <v>968157336820</v>
      </c>
      <c r="T215" s="62"/>
      <c r="U215" s="63">
        <v>1092233803475</v>
      </c>
      <c r="V215" s="70"/>
      <c r="W215" s="71">
        <v>533174188360</v>
      </c>
      <c r="AM215" s="7"/>
      <c r="AN215" s="7"/>
      <c r="AO215" s="7"/>
      <c r="AP215" s="7"/>
      <c r="AQ215" s="7"/>
    </row>
    <row r="216" spans="2:43" ht="13.5">
      <c r="B216" s="34" t="s">
        <v>832</v>
      </c>
      <c r="C216" s="27">
        <v>710799081</v>
      </c>
      <c r="D216" s="36">
        <v>127932936</v>
      </c>
      <c r="F216" s="42">
        <v>710701000</v>
      </c>
      <c r="G216" s="37"/>
      <c r="H216" s="38"/>
      <c r="I216" s="38" t="s">
        <v>107</v>
      </c>
      <c r="J216" s="38"/>
      <c r="K216" s="39"/>
      <c r="M216" s="37"/>
      <c r="N216" s="38"/>
      <c r="O216" s="38" t="s">
        <v>359</v>
      </c>
      <c r="P216" s="38"/>
      <c r="Q216" s="39"/>
      <c r="R216" s="62">
        <f>VLOOKUP($F216,$C:$D,2,FALSE)</f>
        <v>617207258560</v>
      </c>
      <c r="S216" s="63"/>
      <c r="T216" s="62">
        <v>700562099477</v>
      </c>
      <c r="U216" s="63"/>
      <c r="V216" s="70">
        <v>312543927943</v>
      </c>
      <c r="W216" s="71"/>
      <c r="AM216" s="7"/>
      <c r="AN216" s="7"/>
      <c r="AO216" s="7"/>
      <c r="AP216" s="7"/>
      <c r="AQ216" s="7"/>
    </row>
    <row r="217" spans="2:43" ht="13.5">
      <c r="B217" s="34" t="s">
        <v>834</v>
      </c>
      <c r="C217" s="27">
        <v>710799082</v>
      </c>
      <c r="D217" s="36">
        <v>1328123</v>
      </c>
      <c r="F217" s="42"/>
      <c r="G217" s="37"/>
      <c r="H217" s="38"/>
      <c r="I217" s="38" t="s">
        <v>108</v>
      </c>
      <c r="J217" s="38"/>
      <c r="K217" s="39"/>
      <c r="M217" s="37"/>
      <c r="N217" s="38"/>
      <c r="O217" s="38" t="s">
        <v>360</v>
      </c>
      <c r="P217" s="38"/>
      <c r="Q217" s="39"/>
      <c r="R217" s="62">
        <f>SUM(R218:R228)</f>
        <v>36404813618</v>
      </c>
      <c r="S217" s="63"/>
      <c r="T217" s="62">
        <v>29462689662</v>
      </c>
      <c r="U217" s="63"/>
      <c r="V217" s="70">
        <v>22146561282</v>
      </c>
      <c r="W217" s="71"/>
      <c r="AM217" s="7"/>
      <c r="AN217" s="7"/>
      <c r="AO217" s="7"/>
      <c r="AP217" s="7"/>
      <c r="AQ217" s="7"/>
    </row>
    <row r="218" spans="2:43" ht="13.5">
      <c r="B218" s="34" t="s">
        <v>836</v>
      </c>
      <c r="C218" s="27">
        <v>710799084</v>
      </c>
      <c r="D218" s="36">
        <v>608771</v>
      </c>
      <c r="F218" s="42">
        <v>710799061</v>
      </c>
      <c r="G218" s="37"/>
      <c r="H218" s="38"/>
      <c r="I218" s="38"/>
      <c r="J218" s="38" t="s">
        <v>141</v>
      </c>
      <c r="K218" s="39"/>
      <c r="M218" s="37"/>
      <c r="N218" s="38"/>
      <c r="O218" s="38"/>
      <c r="P218" s="38" t="s">
        <v>141</v>
      </c>
      <c r="Q218" s="39"/>
      <c r="R218" s="62">
        <f t="shared" ref="R218:R228" si="2">VLOOKUP($F218,$C:$D,2,FALSE)</f>
        <v>5359632973</v>
      </c>
      <c r="S218" s="63"/>
      <c r="T218" s="62">
        <v>6534930164</v>
      </c>
      <c r="U218" s="63"/>
      <c r="V218" s="70">
        <v>10077537985</v>
      </c>
      <c r="W218" s="71"/>
      <c r="AM218" s="7"/>
      <c r="AN218" s="7"/>
      <c r="AO218" s="7"/>
      <c r="AP218" s="7"/>
      <c r="AQ218" s="7"/>
    </row>
    <row r="219" spans="2:43" ht="13.5">
      <c r="B219" s="34" t="s">
        <v>838</v>
      </c>
      <c r="C219" s="27">
        <v>710799086</v>
      </c>
      <c r="D219" s="36">
        <v>242919</v>
      </c>
      <c r="F219" s="42">
        <v>710799066</v>
      </c>
      <c r="G219" s="37"/>
      <c r="H219" s="38"/>
      <c r="I219" s="38"/>
      <c r="J219" s="38" t="s">
        <v>142</v>
      </c>
      <c r="K219" s="39"/>
      <c r="M219" s="37"/>
      <c r="N219" s="38"/>
      <c r="O219" s="38"/>
      <c r="P219" s="38" t="s">
        <v>142</v>
      </c>
      <c r="Q219" s="39"/>
      <c r="R219" s="62">
        <f t="shared" si="2"/>
        <v>248782083</v>
      </c>
      <c r="S219" s="63"/>
      <c r="T219" s="62">
        <v>240197032</v>
      </c>
      <c r="U219" s="63"/>
      <c r="V219" s="70">
        <v>232637464</v>
      </c>
      <c r="W219" s="71"/>
      <c r="AM219" s="7"/>
      <c r="AN219" s="7"/>
      <c r="AO219" s="7"/>
      <c r="AP219" s="7"/>
      <c r="AQ219" s="7"/>
    </row>
    <row r="220" spans="2:43" ht="13.5">
      <c r="B220" s="34" t="s">
        <v>151</v>
      </c>
      <c r="C220" s="27">
        <v>710799088</v>
      </c>
      <c r="D220" s="36">
        <v>8718400263</v>
      </c>
      <c r="F220" s="42">
        <v>710799071</v>
      </c>
      <c r="G220" s="37"/>
      <c r="H220" s="38"/>
      <c r="I220" s="38"/>
      <c r="J220" s="38" t="s">
        <v>143</v>
      </c>
      <c r="K220" s="39"/>
      <c r="M220" s="37"/>
      <c r="N220" s="38"/>
      <c r="O220" s="38"/>
      <c r="P220" s="38" t="s">
        <v>143</v>
      </c>
      <c r="Q220" s="39"/>
      <c r="R220" s="62">
        <f t="shared" si="2"/>
        <v>2397143481</v>
      </c>
      <c r="S220" s="63"/>
      <c r="T220" s="62">
        <v>792803773</v>
      </c>
      <c r="U220" s="63"/>
      <c r="V220" s="70">
        <v>369600856</v>
      </c>
      <c r="W220" s="71"/>
      <c r="AM220" s="7"/>
      <c r="AN220" s="7"/>
      <c r="AO220" s="7"/>
      <c r="AP220" s="7"/>
      <c r="AQ220" s="7"/>
    </row>
    <row r="221" spans="2:43" ht="13.5">
      <c r="B221" s="34" t="s">
        <v>362</v>
      </c>
      <c r="C221" s="27">
        <v>710703000</v>
      </c>
      <c r="D221" s="36">
        <v>251937912205</v>
      </c>
      <c r="F221" s="42">
        <v>710799072</v>
      </c>
      <c r="G221" s="37"/>
      <c r="H221" s="38"/>
      <c r="I221" s="38"/>
      <c r="J221" s="38" t="s">
        <v>144</v>
      </c>
      <c r="K221" s="39"/>
      <c r="M221" s="37"/>
      <c r="N221" s="38"/>
      <c r="O221" s="38"/>
      <c r="P221" s="38" t="s">
        <v>144</v>
      </c>
      <c r="Q221" s="39"/>
      <c r="R221" s="62">
        <f t="shared" si="2"/>
        <v>216952279</v>
      </c>
      <c r="S221" s="63"/>
      <c r="T221" s="62">
        <v>398583580</v>
      </c>
      <c r="U221" s="63"/>
      <c r="V221" s="70">
        <v>408947245</v>
      </c>
      <c r="W221" s="71"/>
      <c r="AM221" s="7"/>
      <c r="AN221" s="7"/>
      <c r="AO221" s="7"/>
      <c r="AP221" s="7"/>
      <c r="AQ221" s="7"/>
    </row>
    <row r="222" spans="2:43" ht="13.5">
      <c r="B222" s="34" t="s">
        <v>66</v>
      </c>
      <c r="C222" s="27">
        <v>710706000</v>
      </c>
      <c r="D222" s="36">
        <v>179034433790</v>
      </c>
      <c r="F222" s="42">
        <v>710799076</v>
      </c>
      <c r="G222" s="37"/>
      <c r="H222" s="38"/>
      <c r="I222" s="38"/>
      <c r="J222" s="38" t="s">
        <v>145</v>
      </c>
      <c r="K222" s="39"/>
      <c r="M222" s="37"/>
      <c r="N222" s="38"/>
      <c r="O222" s="38"/>
      <c r="P222" s="38" t="s">
        <v>145</v>
      </c>
      <c r="Q222" s="39"/>
      <c r="R222" s="62">
        <f t="shared" si="2"/>
        <v>19323026959</v>
      </c>
      <c r="S222" s="63"/>
      <c r="T222" s="62">
        <v>17943019400</v>
      </c>
      <c r="U222" s="63"/>
      <c r="V222" s="70">
        <v>10528195680</v>
      </c>
      <c r="W222" s="71"/>
      <c r="AM222" s="7"/>
      <c r="AN222" s="7"/>
      <c r="AO222" s="7"/>
      <c r="AP222" s="7"/>
      <c r="AQ222" s="7"/>
    </row>
    <row r="223" spans="2:43" ht="13.5">
      <c r="B223" s="34" t="s">
        <v>67</v>
      </c>
      <c r="C223" s="27">
        <v>710707000</v>
      </c>
      <c r="D223" s="36">
        <v>72897366958</v>
      </c>
      <c r="F223" s="42">
        <v>710799079</v>
      </c>
      <c r="G223" s="37"/>
      <c r="H223" s="38"/>
      <c r="I223" s="38"/>
      <c r="J223" s="38" t="s">
        <v>146</v>
      </c>
      <c r="K223" s="39"/>
      <c r="M223" s="37"/>
      <c r="N223" s="38"/>
      <c r="O223" s="38"/>
      <c r="P223" s="38" t="s">
        <v>146</v>
      </c>
      <c r="Q223" s="39"/>
      <c r="R223" s="62">
        <f t="shared" si="2"/>
        <v>10762831</v>
      </c>
      <c r="S223" s="63"/>
      <c r="T223" s="62">
        <v>21755540</v>
      </c>
      <c r="U223" s="63"/>
      <c r="V223" s="70">
        <v>22005013</v>
      </c>
      <c r="W223" s="71"/>
      <c r="AM223" s="7"/>
      <c r="AN223" s="7"/>
      <c r="AO223" s="7"/>
      <c r="AP223" s="7"/>
      <c r="AQ223" s="7"/>
    </row>
    <row r="224" spans="2:43" ht="13.5">
      <c r="B224" s="34" t="s">
        <v>68</v>
      </c>
      <c r="C224" s="27">
        <v>710707001</v>
      </c>
      <c r="D224" s="36">
        <v>56070750529</v>
      </c>
      <c r="F224" s="42">
        <v>710799081</v>
      </c>
      <c r="G224" s="37"/>
      <c r="H224" s="38"/>
      <c r="I224" s="38"/>
      <c r="J224" s="38" t="s">
        <v>147</v>
      </c>
      <c r="K224" s="39"/>
      <c r="M224" s="37"/>
      <c r="N224" s="38"/>
      <c r="O224" s="38"/>
      <c r="P224" s="38" t="s">
        <v>147</v>
      </c>
      <c r="Q224" s="39"/>
      <c r="R224" s="62">
        <f t="shared" si="2"/>
        <v>127932936</v>
      </c>
      <c r="S224" s="63"/>
      <c r="T224" s="62">
        <v>56884327</v>
      </c>
      <c r="U224" s="63"/>
      <c r="V224" s="70">
        <v>36181834</v>
      </c>
      <c r="W224" s="71"/>
      <c r="AM224" s="7"/>
      <c r="AN224" s="7"/>
      <c r="AO224" s="7"/>
      <c r="AP224" s="7"/>
      <c r="AQ224" s="7"/>
    </row>
    <row r="225" spans="2:43" ht="13.5">
      <c r="B225" s="34" t="s">
        <v>69</v>
      </c>
      <c r="C225" s="27">
        <v>710707006</v>
      </c>
      <c r="D225" s="36">
        <v>227093024</v>
      </c>
      <c r="F225" s="42">
        <v>710799082</v>
      </c>
      <c r="G225" s="37"/>
      <c r="H225" s="38"/>
      <c r="I225" s="38"/>
      <c r="J225" s="38" t="s">
        <v>148</v>
      </c>
      <c r="K225" s="39"/>
      <c r="M225" s="37"/>
      <c r="N225" s="38"/>
      <c r="O225" s="38"/>
      <c r="P225" s="38" t="s">
        <v>148</v>
      </c>
      <c r="Q225" s="39"/>
      <c r="R225" s="62">
        <f t="shared" si="2"/>
        <v>1328123</v>
      </c>
      <c r="S225" s="63"/>
      <c r="T225" s="62">
        <v>1239049</v>
      </c>
      <c r="U225" s="63"/>
      <c r="V225" s="70">
        <v>4211525</v>
      </c>
      <c r="W225" s="71"/>
      <c r="AM225" s="7"/>
      <c r="AN225" s="7"/>
      <c r="AO225" s="7"/>
      <c r="AP225" s="7"/>
      <c r="AQ225" s="7"/>
    </row>
    <row r="226" spans="2:43" ht="13.5">
      <c r="B226" s="34" t="s">
        <v>70</v>
      </c>
      <c r="C226" s="27">
        <v>710707011</v>
      </c>
      <c r="D226" s="36">
        <v>2097169302</v>
      </c>
      <c r="F226" s="42">
        <v>710799084</v>
      </c>
      <c r="G226" s="37"/>
      <c r="H226" s="38"/>
      <c r="I226" s="38"/>
      <c r="J226" s="38" t="s">
        <v>149</v>
      </c>
      <c r="K226" s="39"/>
      <c r="M226" s="37"/>
      <c r="N226" s="38"/>
      <c r="O226" s="38"/>
      <c r="P226" s="38" t="s">
        <v>149</v>
      </c>
      <c r="Q226" s="39"/>
      <c r="R226" s="62">
        <f t="shared" si="2"/>
        <v>608771</v>
      </c>
      <c r="S226" s="63"/>
      <c r="T226" s="62">
        <v>593974</v>
      </c>
      <c r="U226" s="63"/>
      <c r="V226" s="70">
        <v>498303</v>
      </c>
      <c r="W226" s="71"/>
      <c r="AM226" s="7"/>
      <c r="AN226" s="7"/>
      <c r="AO226" s="7"/>
      <c r="AP226" s="7"/>
      <c r="AQ226" s="7"/>
    </row>
    <row r="227" spans="2:43" ht="13.5">
      <c r="B227" s="34" t="s">
        <v>71</v>
      </c>
      <c r="C227" s="27">
        <v>710707016</v>
      </c>
      <c r="D227" s="36">
        <v>14141192966</v>
      </c>
      <c r="F227" s="42">
        <v>710799086</v>
      </c>
      <c r="G227" s="37"/>
      <c r="H227" s="38"/>
      <c r="I227" s="38"/>
      <c r="J227" s="38" t="s">
        <v>150</v>
      </c>
      <c r="K227" s="39"/>
      <c r="M227" s="37"/>
      <c r="N227" s="38"/>
      <c r="O227" s="38"/>
      <c r="P227" s="38" t="s">
        <v>150</v>
      </c>
      <c r="Q227" s="39"/>
      <c r="R227" s="62">
        <f t="shared" si="2"/>
        <v>242919</v>
      </c>
      <c r="S227" s="63"/>
      <c r="T227" s="62">
        <v>249223</v>
      </c>
      <c r="U227" s="63"/>
      <c r="V227" s="70">
        <v>241388</v>
      </c>
      <c r="W227" s="71"/>
      <c r="AM227" s="7"/>
      <c r="AN227" s="7"/>
      <c r="AO227" s="7"/>
      <c r="AP227" s="7"/>
      <c r="AQ227" s="7"/>
    </row>
    <row r="228" spans="2:43" ht="13.5">
      <c r="B228" s="34" t="s">
        <v>72</v>
      </c>
      <c r="C228" s="27">
        <v>710707021</v>
      </c>
      <c r="D228" s="36">
        <v>177200</v>
      </c>
      <c r="F228" s="42">
        <v>710799088</v>
      </c>
      <c r="G228" s="37"/>
      <c r="H228" s="38"/>
      <c r="I228" s="38"/>
      <c r="J228" s="38" t="s">
        <v>844</v>
      </c>
      <c r="K228" s="39"/>
      <c r="M228" s="37"/>
      <c r="N228" s="38"/>
      <c r="O228" s="38"/>
      <c r="P228" s="38" t="s">
        <v>361</v>
      </c>
      <c r="Q228" s="39"/>
      <c r="R228" s="62">
        <f t="shared" si="2"/>
        <v>8718400263</v>
      </c>
      <c r="S228" s="63"/>
      <c r="T228" s="62">
        <v>3472433600</v>
      </c>
      <c r="U228" s="63"/>
      <c r="V228" s="70">
        <v>466503989</v>
      </c>
      <c r="W228" s="71"/>
      <c r="AM228" s="7"/>
      <c r="AN228" s="7"/>
      <c r="AO228" s="7"/>
      <c r="AP228" s="7"/>
      <c r="AQ228" s="7"/>
    </row>
    <row r="229" spans="2:43" ht="13.5">
      <c r="B229" s="34" t="s">
        <v>73</v>
      </c>
      <c r="C229" s="27">
        <v>710707026</v>
      </c>
      <c r="D229" s="36">
        <v>7882622</v>
      </c>
      <c r="F229" s="42"/>
      <c r="G229" s="37"/>
      <c r="H229" s="38"/>
      <c r="I229" s="38" t="s">
        <v>152</v>
      </c>
      <c r="J229" s="38"/>
      <c r="K229" s="39"/>
      <c r="M229" s="37"/>
      <c r="N229" s="38"/>
      <c r="O229" s="38" t="s">
        <v>362</v>
      </c>
      <c r="P229" s="38"/>
      <c r="Q229" s="39"/>
      <c r="R229" s="62">
        <f>R230+R231+R241</f>
        <v>251937912205</v>
      </c>
      <c r="S229" s="63"/>
      <c r="T229" s="62">
        <v>226598513244</v>
      </c>
      <c r="U229" s="63"/>
      <c r="V229" s="70">
        <v>197677956991</v>
      </c>
      <c r="W229" s="71"/>
      <c r="AM229" s="7"/>
      <c r="AN229" s="7"/>
      <c r="AO229" s="7"/>
      <c r="AP229" s="7"/>
      <c r="AQ229" s="7"/>
    </row>
    <row r="230" spans="2:43" ht="13.5">
      <c r="B230" s="34" t="s">
        <v>74</v>
      </c>
      <c r="C230" s="27">
        <v>710707031</v>
      </c>
      <c r="D230" s="36">
        <v>200424</v>
      </c>
      <c r="F230" s="42">
        <v>710706000</v>
      </c>
      <c r="G230" s="37"/>
      <c r="H230" s="38"/>
      <c r="I230" s="38"/>
      <c r="J230" s="38" t="s">
        <v>66</v>
      </c>
      <c r="K230" s="39"/>
      <c r="M230" s="37"/>
      <c r="N230" s="38"/>
      <c r="O230" s="38"/>
      <c r="P230" s="38" t="s">
        <v>66</v>
      </c>
      <c r="Q230" s="39"/>
      <c r="R230" s="62">
        <f>VLOOKUP($F230,$C:$D,2,FALSE)</f>
        <v>179034433790</v>
      </c>
      <c r="S230" s="63"/>
      <c r="T230" s="62">
        <v>162702203162</v>
      </c>
      <c r="U230" s="63"/>
      <c r="V230" s="70">
        <v>140453206564</v>
      </c>
      <c r="W230" s="71"/>
      <c r="AM230" s="7"/>
      <c r="AN230" s="7"/>
      <c r="AO230" s="7"/>
      <c r="AP230" s="7"/>
      <c r="AQ230" s="7"/>
    </row>
    <row r="231" spans="2:43" ht="13.5">
      <c r="B231" s="34" t="s">
        <v>75</v>
      </c>
      <c r="C231" s="27">
        <v>710707036</v>
      </c>
      <c r="D231" s="36">
        <v>336279816</v>
      </c>
      <c r="F231" s="42"/>
      <c r="G231" s="37"/>
      <c r="H231" s="38"/>
      <c r="I231" s="38"/>
      <c r="J231" s="38" t="s">
        <v>67</v>
      </c>
      <c r="K231" s="39"/>
      <c r="M231" s="37"/>
      <c r="N231" s="38"/>
      <c r="O231" s="38"/>
      <c r="P231" s="38" t="s">
        <v>67</v>
      </c>
      <c r="Q231" s="39"/>
      <c r="R231" s="62">
        <f>SUM(R232:R240)</f>
        <v>72897366958</v>
      </c>
      <c r="S231" s="63"/>
      <c r="T231" s="62">
        <v>63890443945</v>
      </c>
      <c r="U231" s="63"/>
      <c r="V231" s="70">
        <v>57218500691</v>
      </c>
      <c r="W231" s="71"/>
      <c r="AM231" s="7"/>
      <c r="AN231" s="7"/>
      <c r="AO231" s="7"/>
      <c r="AP231" s="7"/>
      <c r="AQ231" s="7"/>
    </row>
    <row r="232" spans="2:43" ht="13.5">
      <c r="B232" s="34" t="s">
        <v>115</v>
      </c>
      <c r="C232" s="27">
        <v>710707037</v>
      </c>
      <c r="D232" s="36">
        <v>16621075</v>
      </c>
      <c r="F232" s="42">
        <v>710707001</v>
      </c>
      <c r="G232" s="37"/>
      <c r="H232" s="38"/>
      <c r="I232" s="38"/>
      <c r="J232" s="38"/>
      <c r="K232" s="39" t="s">
        <v>68</v>
      </c>
      <c r="M232" s="37"/>
      <c r="N232" s="38"/>
      <c r="O232" s="38"/>
      <c r="P232" s="38"/>
      <c r="Q232" s="39" t="s">
        <v>68</v>
      </c>
      <c r="R232" s="62">
        <f t="shared" ref="R232:R240" si="3">VLOOKUP($F232,$C:$D,2,FALSE)</f>
        <v>56070750529</v>
      </c>
      <c r="S232" s="63"/>
      <c r="T232" s="62">
        <v>47531223532</v>
      </c>
      <c r="U232" s="63"/>
      <c r="V232" s="70">
        <v>42140897116</v>
      </c>
      <c r="W232" s="71"/>
      <c r="AM232" s="7"/>
      <c r="AN232" s="7"/>
      <c r="AO232" s="7"/>
      <c r="AP232" s="7"/>
      <c r="AQ232" s="7"/>
    </row>
    <row r="233" spans="2:43" ht="13.5">
      <c r="B233" s="34" t="s">
        <v>76</v>
      </c>
      <c r="C233" s="27">
        <v>710708000</v>
      </c>
      <c r="D233" s="36">
        <v>6111457</v>
      </c>
      <c r="F233" s="42">
        <v>710707006</v>
      </c>
      <c r="G233" s="37"/>
      <c r="H233" s="38"/>
      <c r="I233" s="38"/>
      <c r="J233" s="38"/>
      <c r="K233" s="39" t="s">
        <v>69</v>
      </c>
      <c r="M233" s="37"/>
      <c r="N233" s="38"/>
      <c r="O233" s="38"/>
      <c r="P233" s="38"/>
      <c r="Q233" s="39" t="s">
        <v>69</v>
      </c>
      <c r="R233" s="62">
        <f t="shared" si="3"/>
        <v>227093024</v>
      </c>
      <c r="S233" s="63"/>
      <c r="T233" s="62">
        <v>185983936</v>
      </c>
      <c r="U233" s="63"/>
      <c r="V233" s="70">
        <v>62258819</v>
      </c>
      <c r="W233" s="71"/>
      <c r="AM233" s="7"/>
      <c r="AN233" s="7"/>
      <c r="AO233" s="7"/>
      <c r="AP233" s="7"/>
      <c r="AQ233" s="7"/>
    </row>
    <row r="234" spans="2:43" ht="13.5">
      <c r="B234" s="34" t="s">
        <v>77</v>
      </c>
      <c r="C234" s="27">
        <v>710708001</v>
      </c>
      <c r="D234" s="36">
        <v>6111457</v>
      </c>
      <c r="F234" s="42">
        <v>710707011</v>
      </c>
      <c r="G234" s="37"/>
      <c r="H234" s="38"/>
      <c r="I234" s="38"/>
      <c r="J234" s="38"/>
      <c r="K234" s="39" t="s">
        <v>70</v>
      </c>
      <c r="M234" s="37"/>
      <c r="N234" s="38"/>
      <c r="O234" s="38"/>
      <c r="P234" s="38"/>
      <c r="Q234" s="39" t="s">
        <v>70</v>
      </c>
      <c r="R234" s="62">
        <f t="shared" si="3"/>
        <v>2097169302</v>
      </c>
      <c r="S234" s="63"/>
      <c r="T234" s="62">
        <v>1763158885</v>
      </c>
      <c r="U234" s="63"/>
      <c r="V234" s="70">
        <v>1547284252</v>
      </c>
      <c r="W234" s="71"/>
      <c r="AM234" s="7"/>
      <c r="AN234" s="7"/>
      <c r="AO234" s="7"/>
      <c r="AP234" s="7"/>
      <c r="AQ234" s="7"/>
    </row>
    <row r="235" spans="2:43" ht="13.5">
      <c r="B235" s="34" t="s">
        <v>363</v>
      </c>
      <c r="C235" s="27">
        <v>710709000</v>
      </c>
      <c r="D235" s="36">
        <v>24989</v>
      </c>
      <c r="F235" s="42">
        <v>710707016</v>
      </c>
      <c r="G235" s="37"/>
      <c r="H235" s="38"/>
      <c r="I235" s="38"/>
      <c r="J235" s="38"/>
      <c r="K235" s="39" t="s">
        <v>71</v>
      </c>
      <c r="M235" s="37"/>
      <c r="N235" s="38"/>
      <c r="O235" s="38"/>
      <c r="P235" s="38"/>
      <c r="Q235" s="39" t="s">
        <v>71</v>
      </c>
      <c r="R235" s="62">
        <f t="shared" si="3"/>
        <v>14141192966</v>
      </c>
      <c r="S235" s="63"/>
      <c r="T235" s="62">
        <v>14066274043</v>
      </c>
      <c r="U235" s="63"/>
      <c r="V235" s="70">
        <v>13407476769</v>
      </c>
      <c r="W235" s="71"/>
      <c r="AM235" s="7"/>
      <c r="AN235" s="7"/>
      <c r="AO235" s="7"/>
      <c r="AP235" s="7"/>
      <c r="AQ235" s="7"/>
    </row>
    <row r="236" spans="2:43" ht="13.5">
      <c r="B236" s="34" t="s">
        <v>1152</v>
      </c>
      <c r="C236" s="27">
        <v>710799041</v>
      </c>
      <c r="D236" s="36">
        <v>24989</v>
      </c>
      <c r="F236" s="42">
        <v>710707021</v>
      </c>
      <c r="G236" s="37"/>
      <c r="H236" s="38"/>
      <c r="I236" s="38"/>
      <c r="J236" s="38"/>
      <c r="K236" s="39" t="s">
        <v>72</v>
      </c>
      <c r="M236" s="37"/>
      <c r="N236" s="38"/>
      <c r="O236" s="38"/>
      <c r="P236" s="38"/>
      <c r="Q236" s="39" t="s">
        <v>72</v>
      </c>
      <c r="R236" s="62">
        <f t="shared" si="3"/>
        <v>177200</v>
      </c>
      <c r="S236" s="63"/>
      <c r="T236" s="62">
        <v>168638</v>
      </c>
      <c r="U236" s="63"/>
      <c r="V236" s="70">
        <v>197065</v>
      </c>
      <c r="W236" s="71"/>
      <c r="AM236" s="7"/>
      <c r="AN236" s="7"/>
      <c r="AO236" s="7"/>
      <c r="AP236" s="7"/>
      <c r="AQ236" s="7"/>
    </row>
    <row r="237" spans="2:43" ht="13.5">
      <c r="B237" s="34" t="s">
        <v>366</v>
      </c>
      <c r="C237" s="27">
        <v>710726000</v>
      </c>
      <c r="D237" s="36">
        <v>62489262386</v>
      </c>
      <c r="F237" s="42">
        <v>710707026</v>
      </c>
      <c r="G237" s="37"/>
      <c r="H237" s="38"/>
      <c r="I237" s="38"/>
      <c r="J237" s="38"/>
      <c r="K237" s="39" t="s">
        <v>73</v>
      </c>
      <c r="M237" s="37"/>
      <c r="N237" s="38"/>
      <c r="O237" s="38"/>
      <c r="P237" s="38"/>
      <c r="Q237" s="39" t="s">
        <v>73</v>
      </c>
      <c r="R237" s="62">
        <f t="shared" si="3"/>
        <v>7882622</v>
      </c>
      <c r="S237" s="63"/>
      <c r="T237" s="62">
        <v>7863096</v>
      </c>
      <c r="U237" s="63"/>
      <c r="V237" s="70">
        <v>9620782</v>
      </c>
      <c r="W237" s="71"/>
      <c r="AM237" s="7"/>
      <c r="AN237" s="7"/>
      <c r="AO237" s="7"/>
      <c r="AP237" s="7"/>
      <c r="AQ237" s="7"/>
    </row>
    <row r="238" spans="2:43" ht="13.5">
      <c r="B238" s="34" t="s">
        <v>367</v>
      </c>
      <c r="C238" s="27">
        <v>710799000</v>
      </c>
      <c r="D238" s="36">
        <v>118065062</v>
      </c>
      <c r="F238" s="42">
        <v>710707031</v>
      </c>
      <c r="G238" s="37"/>
      <c r="H238" s="38"/>
      <c r="I238" s="38"/>
      <c r="J238" s="38"/>
      <c r="K238" s="39" t="s">
        <v>74</v>
      </c>
      <c r="M238" s="37"/>
      <c r="N238" s="38"/>
      <c r="O238" s="38"/>
      <c r="P238" s="38"/>
      <c r="Q238" s="39" t="s">
        <v>74</v>
      </c>
      <c r="R238" s="62">
        <f t="shared" si="3"/>
        <v>200424</v>
      </c>
      <c r="S238" s="63"/>
      <c r="T238" s="62">
        <v>205627</v>
      </c>
      <c r="U238" s="63"/>
      <c r="V238" s="70">
        <v>200358</v>
      </c>
      <c r="W238" s="71"/>
      <c r="AM238" s="7"/>
      <c r="AN238" s="7"/>
      <c r="AO238" s="7"/>
      <c r="AP238" s="7"/>
      <c r="AQ238" s="7"/>
    </row>
    <row r="239" spans="2:43" ht="13.5">
      <c r="B239" s="34" t="s">
        <v>858</v>
      </c>
      <c r="C239" s="27">
        <v>710799090</v>
      </c>
      <c r="D239" s="36">
        <v>1022108</v>
      </c>
      <c r="F239" s="42">
        <v>710707036</v>
      </c>
      <c r="G239" s="37"/>
      <c r="H239" s="38"/>
      <c r="I239" s="38"/>
      <c r="J239" s="38"/>
      <c r="K239" s="39" t="s">
        <v>75</v>
      </c>
      <c r="M239" s="37"/>
      <c r="N239" s="38"/>
      <c r="O239" s="38"/>
      <c r="P239" s="38"/>
      <c r="Q239" s="39" t="s">
        <v>75</v>
      </c>
      <c r="R239" s="62">
        <f t="shared" si="3"/>
        <v>336279816</v>
      </c>
      <c r="S239" s="63"/>
      <c r="T239" s="62">
        <v>319640386</v>
      </c>
      <c r="U239" s="63"/>
      <c r="V239" s="70">
        <v>99463</v>
      </c>
      <c r="W239" s="71"/>
      <c r="AM239" s="7"/>
      <c r="AN239" s="7"/>
      <c r="AO239" s="7"/>
      <c r="AP239" s="7"/>
      <c r="AQ239" s="7"/>
    </row>
    <row r="240" spans="2:43" ht="13.5">
      <c r="B240" s="34" t="s">
        <v>137</v>
      </c>
      <c r="C240" s="27">
        <v>710799999</v>
      </c>
      <c r="D240" s="36">
        <v>340492</v>
      </c>
      <c r="F240" s="42">
        <v>710707037</v>
      </c>
      <c r="G240" s="37"/>
      <c r="H240" s="38"/>
      <c r="I240" s="38"/>
      <c r="J240" s="38"/>
      <c r="K240" s="39" t="s">
        <v>115</v>
      </c>
      <c r="M240" s="37"/>
      <c r="N240" s="38"/>
      <c r="O240" s="38"/>
      <c r="P240" s="38"/>
      <c r="Q240" s="39" t="s">
        <v>115</v>
      </c>
      <c r="R240" s="62">
        <f t="shared" si="3"/>
        <v>16621075</v>
      </c>
      <c r="S240" s="63"/>
      <c r="T240" s="62">
        <v>15925802</v>
      </c>
      <c r="U240" s="63"/>
      <c r="V240" s="70">
        <v>50466067</v>
      </c>
      <c r="W240" s="71"/>
      <c r="AM240" s="7"/>
      <c r="AN240" s="7"/>
      <c r="AO240" s="7"/>
      <c r="AP240" s="7"/>
      <c r="AQ240" s="7"/>
    </row>
    <row r="241" spans="2:43" ht="13.5">
      <c r="B241" s="34" t="s">
        <v>862</v>
      </c>
      <c r="C241" s="27">
        <v>710799998</v>
      </c>
      <c r="D241" s="36">
        <v>116702462</v>
      </c>
      <c r="F241" s="42"/>
      <c r="G241" s="37"/>
      <c r="H241" s="38"/>
      <c r="I241" s="38"/>
      <c r="J241" s="38" t="s">
        <v>76</v>
      </c>
      <c r="K241" s="39"/>
      <c r="M241" s="37"/>
      <c r="N241" s="38"/>
      <c r="O241" s="38"/>
      <c r="P241" s="38" t="s">
        <v>76</v>
      </c>
      <c r="Q241" s="39"/>
      <c r="R241" s="62">
        <f>R242</f>
        <v>6111457</v>
      </c>
      <c r="S241" s="63"/>
      <c r="T241" s="62">
        <v>5866137</v>
      </c>
      <c r="U241" s="63"/>
      <c r="V241" s="70">
        <v>6249736</v>
      </c>
      <c r="W241" s="71"/>
      <c r="AM241" s="7"/>
      <c r="AN241" s="7"/>
      <c r="AO241" s="7"/>
      <c r="AP241" s="7"/>
      <c r="AQ241" s="7"/>
    </row>
    <row r="242" spans="2:43" ht="13.5">
      <c r="B242" s="34" t="s">
        <v>78</v>
      </c>
      <c r="C242" s="27">
        <v>711126000</v>
      </c>
      <c r="D242" s="36">
        <v>425338721449</v>
      </c>
      <c r="F242" s="42">
        <v>710708001</v>
      </c>
      <c r="G242" s="37"/>
      <c r="H242" s="38"/>
      <c r="I242" s="38"/>
      <c r="J242" s="38"/>
      <c r="K242" s="39" t="s">
        <v>77</v>
      </c>
      <c r="M242" s="37"/>
      <c r="N242" s="38"/>
      <c r="O242" s="38"/>
      <c r="P242" s="38"/>
      <c r="Q242" s="39" t="s">
        <v>77</v>
      </c>
      <c r="R242" s="62">
        <f>VLOOKUP($F242,$C:$D,2,FALSE)</f>
        <v>6111457</v>
      </c>
      <c r="S242" s="63"/>
      <c r="T242" s="62">
        <v>5866137</v>
      </c>
      <c r="U242" s="63"/>
      <c r="V242" s="70">
        <v>6249736</v>
      </c>
      <c r="W242" s="71"/>
      <c r="AM242" s="7"/>
      <c r="AN242" s="7"/>
      <c r="AO242" s="7"/>
      <c r="AP242" s="7"/>
      <c r="AQ242" s="7"/>
    </row>
    <row r="243" spans="2:43" ht="13.5">
      <c r="B243" s="34" t="s">
        <v>866</v>
      </c>
      <c r="C243" s="27">
        <v>711127000</v>
      </c>
      <c r="D243" s="36">
        <v>425338721449</v>
      </c>
      <c r="F243" s="42"/>
      <c r="G243" s="37"/>
      <c r="H243" s="38"/>
      <c r="I243" s="38" t="s">
        <v>861</v>
      </c>
      <c r="J243" s="38"/>
      <c r="K243" s="39"/>
      <c r="M243" s="37"/>
      <c r="N243" s="38"/>
      <c r="O243" s="38" t="s">
        <v>363</v>
      </c>
      <c r="P243" s="38"/>
      <c r="Q243" s="39"/>
      <c r="R243" s="66">
        <f>SUM(R244:R245)</f>
        <v>24989</v>
      </c>
      <c r="S243" s="63"/>
      <c r="T243" s="66">
        <f>SUM(T244:T245)</f>
        <v>0</v>
      </c>
      <c r="U243" s="63"/>
      <c r="V243" s="66">
        <f>SUM(V244:V245)</f>
        <v>0</v>
      </c>
      <c r="W243" s="71"/>
      <c r="AM243" s="7"/>
      <c r="AN243" s="7"/>
      <c r="AO243" s="7"/>
      <c r="AP243" s="7"/>
      <c r="AQ243" s="7"/>
    </row>
    <row r="244" spans="2:43" ht="13.5">
      <c r="B244" s="34" t="s">
        <v>869</v>
      </c>
      <c r="C244" s="27">
        <v>711127001</v>
      </c>
      <c r="D244" s="36">
        <v>185620579940</v>
      </c>
      <c r="F244" s="42"/>
      <c r="G244" s="37"/>
      <c r="H244" s="38"/>
      <c r="I244" s="38"/>
      <c r="J244" s="38" t="s">
        <v>364</v>
      </c>
      <c r="K244" s="39"/>
      <c r="M244" s="37"/>
      <c r="N244" s="38"/>
      <c r="O244" s="38"/>
      <c r="P244" s="38" t="s">
        <v>364</v>
      </c>
      <c r="Q244" s="39"/>
      <c r="R244" s="66">
        <v>0</v>
      </c>
      <c r="S244" s="63"/>
      <c r="T244" s="66">
        <v>0</v>
      </c>
      <c r="U244" s="63"/>
      <c r="V244" s="66">
        <v>0</v>
      </c>
      <c r="W244" s="71"/>
      <c r="AM244" s="7"/>
      <c r="AN244" s="7"/>
      <c r="AO244" s="7"/>
      <c r="AP244" s="7"/>
      <c r="AQ244" s="7"/>
    </row>
    <row r="245" spans="2:43" ht="13.5">
      <c r="B245" s="34" t="s">
        <v>1153</v>
      </c>
      <c r="C245" s="27">
        <v>711127002</v>
      </c>
      <c r="D245" s="36">
        <v>206183650000</v>
      </c>
      <c r="F245" s="42">
        <v>710799041</v>
      </c>
      <c r="G245" s="37"/>
      <c r="H245" s="38"/>
      <c r="I245" s="38"/>
      <c r="J245" s="38" t="s">
        <v>865</v>
      </c>
      <c r="K245" s="39"/>
      <c r="M245" s="37"/>
      <c r="N245" s="38"/>
      <c r="O245" s="38"/>
      <c r="P245" s="38" t="s">
        <v>365</v>
      </c>
      <c r="Q245" s="39"/>
      <c r="R245" s="62">
        <f>VLOOKUP($F245,$C:$D,2,FALSE)</f>
        <v>24989</v>
      </c>
      <c r="S245" s="63"/>
      <c r="T245" s="66">
        <v>0</v>
      </c>
      <c r="U245" s="63"/>
      <c r="V245" s="66">
        <v>0</v>
      </c>
      <c r="W245" s="71"/>
      <c r="AM245" s="7"/>
      <c r="AN245" s="7"/>
      <c r="AO245" s="7"/>
      <c r="AP245" s="7"/>
      <c r="AQ245" s="7"/>
    </row>
    <row r="246" spans="2:43" ht="13.5">
      <c r="B246" s="34" t="s">
        <v>1154</v>
      </c>
      <c r="C246" s="27">
        <v>711127004</v>
      </c>
      <c r="D246" s="36">
        <v>33534491509</v>
      </c>
      <c r="F246" s="42">
        <v>710726000</v>
      </c>
      <c r="G246" s="37"/>
      <c r="H246" s="38"/>
      <c r="I246" s="38" t="s">
        <v>868</v>
      </c>
      <c r="J246" s="38"/>
      <c r="K246" s="39"/>
      <c r="M246" s="37"/>
      <c r="N246" s="38"/>
      <c r="O246" s="38" t="s">
        <v>366</v>
      </c>
      <c r="P246" s="38"/>
      <c r="Q246" s="39"/>
      <c r="R246" s="62">
        <f>VLOOKUP($F246,$C:$D,2,FALSE)</f>
        <v>62489262386</v>
      </c>
      <c r="S246" s="63"/>
      <c r="T246" s="62">
        <v>135477184404</v>
      </c>
      <c r="U246" s="63"/>
      <c r="V246" s="70">
        <v>501638538</v>
      </c>
      <c r="W246" s="71"/>
      <c r="AM246" s="7"/>
      <c r="AN246" s="7"/>
      <c r="AO246" s="7"/>
      <c r="AP246" s="7"/>
      <c r="AQ246" s="7"/>
    </row>
    <row r="247" spans="2:43" ht="13.5">
      <c r="B247" s="34" t="s">
        <v>876</v>
      </c>
      <c r="C247" s="27">
        <v>700100000</v>
      </c>
      <c r="D247" s="36">
        <v>3044016952121</v>
      </c>
      <c r="F247" s="42">
        <v>710799000</v>
      </c>
      <c r="G247" s="37"/>
      <c r="H247" s="38"/>
      <c r="I247" s="38" t="s">
        <v>871</v>
      </c>
      <c r="J247" s="38"/>
      <c r="K247" s="39"/>
      <c r="M247" s="37"/>
      <c r="N247" s="38"/>
      <c r="O247" s="38" t="s">
        <v>367</v>
      </c>
      <c r="P247" s="38"/>
      <c r="Q247" s="39"/>
      <c r="R247" s="62">
        <f>VLOOKUP($F247,$C:$D,2,FALSE)</f>
        <v>118065062</v>
      </c>
      <c r="S247" s="63"/>
      <c r="T247" s="62">
        <v>133316688</v>
      </c>
      <c r="U247" s="63"/>
      <c r="V247" s="70">
        <v>304103606</v>
      </c>
      <c r="W247" s="71"/>
      <c r="AM247" s="7"/>
      <c r="AN247" s="7"/>
      <c r="AO247" s="7"/>
      <c r="AP247" s="7"/>
      <c r="AQ247" s="7"/>
    </row>
    <row r="248" spans="2:43" ht="13.5">
      <c r="B248" s="34" t="s">
        <v>879</v>
      </c>
      <c r="C248" s="27">
        <v>710300000</v>
      </c>
      <c r="D248" s="36">
        <v>914392659583</v>
      </c>
      <c r="F248" s="42"/>
      <c r="G248" s="37"/>
      <c r="H248" s="38" t="s">
        <v>78</v>
      </c>
      <c r="I248" s="38"/>
      <c r="J248" s="38"/>
      <c r="K248" s="39"/>
      <c r="M248" s="37"/>
      <c r="N248" s="38" t="s">
        <v>78</v>
      </c>
      <c r="O248" s="38"/>
      <c r="P248" s="38"/>
      <c r="Q248" s="39"/>
      <c r="R248" s="62"/>
      <c r="S248" s="63">
        <f>R249+R250+R251</f>
        <v>425338721449</v>
      </c>
      <c r="T248" s="62"/>
      <c r="U248" s="63">
        <v>548706475821</v>
      </c>
      <c r="V248" s="70"/>
      <c r="W248" s="71">
        <v>478852078787</v>
      </c>
      <c r="AM248" s="7"/>
      <c r="AN248" s="7"/>
      <c r="AO248" s="7"/>
      <c r="AP248" s="7"/>
      <c r="AQ248" s="7"/>
    </row>
    <row r="249" spans="2:43" ht="13.5">
      <c r="B249" s="34" t="s">
        <v>80</v>
      </c>
      <c r="C249" s="27">
        <v>710311000</v>
      </c>
      <c r="D249" s="36">
        <v>201392659583</v>
      </c>
      <c r="F249" s="42"/>
      <c r="G249" s="37"/>
      <c r="H249" s="38"/>
      <c r="I249" s="38" t="s">
        <v>368</v>
      </c>
      <c r="J249" s="38"/>
      <c r="K249" s="39"/>
      <c r="M249" s="37"/>
      <c r="N249" s="38"/>
      <c r="O249" s="38" t="s">
        <v>368</v>
      </c>
      <c r="P249" s="38"/>
      <c r="Q249" s="39"/>
      <c r="R249" s="66">
        <v>0</v>
      </c>
      <c r="S249" s="63"/>
      <c r="T249" s="66">
        <v>0</v>
      </c>
      <c r="U249" s="63"/>
      <c r="V249" s="66">
        <v>0</v>
      </c>
      <c r="W249" s="71"/>
      <c r="AM249" s="7"/>
      <c r="AN249" s="7"/>
      <c r="AO249" s="7"/>
      <c r="AP249" s="7"/>
      <c r="AQ249" s="7"/>
    </row>
    <row r="250" spans="2:43" ht="13.5">
      <c r="B250" s="34" t="s">
        <v>81</v>
      </c>
      <c r="C250" s="27">
        <v>710311001</v>
      </c>
      <c r="D250" s="36">
        <v>31392659583</v>
      </c>
      <c r="F250" s="42">
        <v>711127000</v>
      </c>
      <c r="G250" s="37"/>
      <c r="H250" s="38"/>
      <c r="I250" s="38" t="s">
        <v>875</v>
      </c>
      <c r="J250" s="38"/>
      <c r="K250" s="39"/>
      <c r="M250" s="37"/>
      <c r="N250" s="38"/>
      <c r="O250" s="38" t="s">
        <v>369</v>
      </c>
      <c r="P250" s="38"/>
      <c r="Q250" s="39"/>
      <c r="R250" s="62">
        <f>VLOOKUP($F250,$C:$D,2,FALSE)</f>
        <v>425338721449</v>
      </c>
      <c r="S250" s="63"/>
      <c r="T250" s="62">
        <v>548706475821</v>
      </c>
      <c r="U250" s="63"/>
      <c r="V250" s="70">
        <v>464948498747</v>
      </c>
      <c r="W250" s="71"/>
      <c r="AM250" s="7"/>
      <c r="AN250" s="7"/>
      <c r="AO250" s="7"/>
      <c r="AP250" s="7"/>
      <c r="AQ250" s="7"/>
    </row>
    <row r="251" spans="2:43" ht="13.5">
      <c r="B251" s="34" t="s">
        <v>82</v>
      </c>
      <c r="C251" s="27">
        <v>710311021</v>
      </c>
      <c r="D251" s="36">
        <v>100000000000</v>
      </c>
      <c r="F251" s="42"/>
      <c r="G251" s="37"/>
      <c r="H251" s="38"/>
      <c r="I251" s="38" t="s">
        <v>878</v>
      </c>
      <c r="J251" s="38"/>
      <c r="K251" s="39"/>
      <c r="M251" s="37"/>
      <c r="N251" s="38"/>
      <c r="O251" s="38" t="s">
        <v>370</v>
      </c>
      <c r="P251" s="38"/>
      <c r="Q251" s="39"/>
      <c r="R251" s="66">
        <v>0</v>
      </c>
      <c r="S251" s="63"/>
      <c r="T251" s="66">
        <v>0</v>
      </c>
      <c r="U251" s="63"/>
      <c r="V251" s="70">
        <v>13903580040</v>
      </c>
      <c r="W251" s="71"/>
      <c r="AM251" s="7"/>
      <c r="AN251" s="7"/>
      <c r="AO251" s="7"/>
      <c r="AP251" s="7"/>
      <c r="AQ251" s="7"/>
    </row>
    <row r="252" spans="2:43" ht="13.5">
      <c r="B252" s="34" t="s">
        <v>380</v>
      </c>
      <c r="C252" s="27">
        <v>710311090</v>
      </c>
      <c r="D252" s="36">
        <v>70000000000</v>
      </c>
      <c r="F252" s="42"/>
      <c r="G252" s="37" t="s">
        <v>237</v>
      </c>
      <c r="H252" s="38"/>
      <c r="I252" s="38"/>
      <c r="J252" s="38"/>
      <c r="K252" s="39"/>
      <c r="M252" s="37" t="s">
        <v>371</v>
      </c>
      <c r="N252" s="38"/>
      <c r="O252" s="38"/>
      <c r="P252" s="38"/>
      <c r="Q252" s="39"/>
      <c r="R252" s="62"/>
      <c r="S252" s="63">
        <f>S253+S258</f>
        <v>1091673352324</v>
      </c>
      <c r="T252" s="62"/>
      <c r="U252" s="63">
        <v>920478318810</v>
      </c>
      <c r="V252" s="70"/>
      <c r="W252" s="71">
        <v>412473385272</v>
      </c>
      <c r="AM252" s="7"/>
      <c r="AN252" s="7"/>
      <c r="AO252" s="7"/>
      <c r="AP252" s="7"/>
      <c r="AQ252" s="7"/>
    </row>
    <row r="253" spans="2:43" ht="13.5">
      <c r="B253" s="34" t="s">
        <v>885</v>
      </c>
      <c r="C253" s="27">
        <v>710398000</v>
      </c>
      <c r="D253" s="36">
        <v>365000000000</v>
      </c>
      <c r="F253" s="42"/>
      <c r="G253" s="37"/>
      <c r="H253" s="38" t="s">
        <v>209</v>
      </c>
      <c r="I253" s="38"/>
      <c r="J253" s="38"/>
      <c r="K253" s="39"/>
      <c r="M253" s="37"/>
      <c r="N253" s="38" t="s">
        <v>372</v>
      </c>
      <c r="O253" s="38"/>
      <c r="P253" s="38"/>
      <c r="Q253" s="39"/>
      <c r="R253" s="62"/>
      <c r="S253" s="63">
        <f>SUM(R254:R257)</f>
        <v>1089081883445</v>
      </c>
      <c r="T253" s="62"/>
      <c r="U253" s="63">
        <v>906537179865</v>
      </c>
      <c r="V253" s="70"/>
      <c r="W253" s="71">
        <v>394316399955</v>
      </c>
      <c r="AM253" s="7"/>
      <c r="AN253" s="7"/>
      <c r="AO253" s="7"/>
      <c r="AP253" s="7"/>
      <c r="AQ253" s="7"/>
    </row>
    <row r="254" spans="2:43" ht="13.5">
      <c r="B254" s="34" t="s">
        <v>887</v>
      </c>
      <c r="C254" s="27">
        <v>710398100</v>
      </c>
      <c r="D254" s="36">
        <v>315000000000</v>
      </c>
      <c r="F254" s="42">
        <v>710901000</v>
      </c>
      <c r="G254" s="37"/>
      <c r="H254" s="38"/>
      <c r="I254" s="38" t="s">
        <v>17</v>
      </c>
      <c r="J254" s="38"/>
      <c r="K254" s="39"/>
      <c r="M254" s="37"/>
      <c r="N254" s="38"/>
      <c r="O254" s="38" t="s">
        <v>17</v>
      </c>
      <c r="P254" s="38"/>
      <c r="Q254" s="39"/>
      <c r="R254" s="62">
        <f>VLOOKUP($F254,$C:$D,2,FALSE)</f>
        <v>38865948445</v>
      </c>
      <c r="S254" s="63"/>
      <c r="T254" s="62">
        <v>14493910865</v>
      </c>
      <c r="U254" s="63"/>
      <c r="V254" s="70">
        <v>43200586955</v>
      </c>
      <c r="W254" s="71"/>
      <c r="AM254" s="7"/>
      <c r="AN254" s="7"/>
      <c r="AO254" s="7"/>
      <c r="AP254" s="7"/>
      <c r="AQ254" s="7"/>
    </row>
    <row r="255" spans="2:43" ht="13.5">
      <c r="B255" s="34" t="s">
        <v>383</v>
      </c>
      <c r="C255" s="27">
        <v>710399000</v>
      </c>
      <c r="D255" s="36">
        <v>33000000000</v>
      </c>
      <c r="F255" s="42">
        <v>710906000</v>
      </c>
      <c r="G255" s="37"/>
      <c r="H255" s="38"/>
      <c r="I255" s="38" t="s">
        <v>79</v>
      </c>
      <c r="J255" s="38"/>
      <c r="K255" s="39"/>
      <c r="M255" s="37"/>
      <c r="N255" s="38"/>
      <c r="O255" s="38" t="s">
        <v>79</v>
      </c>
      <c r="P255" s="38"/>
      <c r="Q255" s="39"/>
      <c r="R255" s="62">
        <f>VLOOKUP($F255,$C:$D,2,FALSE)</f>
        <v>583075015000</v>
      </c>
      <c r="S255" s="63"/>
      <c r="T255" s="62">
        <v>313646669000</v>
      </c>
      <c r="U255" s="63"/>
      <c r="V255" s="70">
        <v>310940973000</v>
      </c>
      <c r="W255" s="71"/>
      <c r="AM255" s="7"/>
      <c r="AN255" s="7"/>
      <c r="AO255" s="7"/>
      <c r="AP255" s="7"/>
      <c r="AQ255" s="7"/>
    </row>
    <row r="256" spans="2:43" ht="13.5">
      <c r="B256" s="34" t="s">
        <v>889</v>
      </c>
      <c r="C256" s="27">
        <v>710400000</v>
      </c>
      <c r="D256" s="94">
        <v>1040542409093</v>
      </c>
      <c r="F256" s="42">
        <v>710909000</v>
      </c>
      <c r="G256" s="37"/>
      <c r="H256" s="38"/>
      <c r="I256" s="38" t="s">
        <v>153</v>
      </c>
      <c r="J256" s="38"/>
      <c r="K256" s="39"/>
      <c r="M256" s="37"/>
      <c r="N256" s="38"/>
      <c r="O256" s="38" t="s">
        <v>373</v>
      </c>
      <c r="P256" s="38"/>
      <c r="Q256" s="39"/>
      <c r="R256" s="62">
        <f>VLOOKUP($F256,$C:$D,2,FALSE)</f>
        <v>150331570000</v>
      </c>
      <c r="S256" s="63"/>
      <c r="T256" s="62">
        <v>240671600000</v>
      </c>
      <c r="U256" s="63"/>
      <c r="V256" s="70">
        <v>40174840000</v>
      </c>
      <c r="W256" s="71"/>
      <c r="AM256" s="7"/>
      <c r="AN256" s="7"/>
      <c r="AO256" s="7"/>
      <c r="AP256" s="7"/>
      <c r="AQ256" s="7"/>
    </row>
    <row r="257" spans="2:43" ht="13.5">
      <c r="B257" s="34" t="s">
        <v>83</v>
      </c>
      <c r="C257" s="27">
        <v>710500000</v>
      </c>
      <c r="D257" s="36">
        <v>845385546350</v>
      </c>
      <c r="F257" s="42">
        <v>710998000</v>
      </c>
      <c r="G257" s="37"/>
      <c r="H257" s="38"/>
      <c r="I257" s="38" t="s">
        <v>134</v>
      </c>
      <c r="J257" s="38"/>
      <c r="K257" s="39"/>
      <c r="M257" s="37"/>
      <c r="N257" s="38"/>
      <c r="O257" s="38" t="s">
        <v>134</v>
      </c>
      <c r="P257" s="38"/>
      <c r="Q257" s="39"/>
      <c r="R257" s="62">
        <f>VLOOKUP($F257,$C:$D,2,FALSE)</f>
        <v>316809350000</v>
      </c>
      <c r="S257" s="63"/>
      <c r="T257" s="62">
        <v>337725000000</v>
      </c>
      <c r="U257" s="63"/>
      <c r="V257" s="66">
        <v>0</v>
      </c>
      <c r="W257" s="71"/>
      <c r="AM257" s="7"/>
      <c r="AN257" s="7"/>
      <c r="AO257" s="7"/>
      <c r="AP257" s="7"/>
      <c r="AQ257" s="7"/>
    </row>
    <row r="258" spans="2:43" ht="13.5">
      <c r="B258" s="34" t="s">
        <v>84</v>
      </c>
      <c r="C258" s="27">
        <v>710510000</v>
      </c>
      <c r="D258" s="36">
        <v>195156862743</v>
      </c>
      <c r="F258" s="42"/>
      <c r="G258" s="37"/>
      <c r="H258" s="38" t="s">
        <v>131</v>
      </c>
      <c r="I258" s="38"/>
      <c r="J258" s="38"/>
      <c r="K258" s="39"/>
      <c r="M258" s="37"/>
      <c r="N258" s="38" t="s">
        <v>374</v>
      </c>
      <c r="O258" s="38"/>
      <c r="P258" s="38"/>
      <c r="Q258" s="39"/>
      <c r="R258" s="62"/>
      <c r="S258" s="63">
        <f>R259+R262</f>
        <v>2591468879</v>
      </c>
      <c r="T258" s="62"/>
      <c r="U258" s="63">
        <v>13941138945</v>
      </c>
      <c r="V258" s="70"/>
      <c r="W258" s="71">
        <v>18156985317</v>
      </c>
      <c r="AM258" s="7"/>
      <c r="AN258" s="7"/>
      <c r="AO258" s="7"/>
      <c r="AP258" s="7"/>
      <c r="AQ258" s="7"/>
    </row>
    <row r="259" spans="2:43" ht="13.5">
      <c r="B259" s="34" t="s">
        <v>892</v>
      </c>
      <c r="C259" s="27">
        <v>710900000</v>
      </c>
      <c r="D259" s="36">
        <v>1089081883445</v>
      </c>
      <c r="F259" s="42"/>
      <c r="G259" s="37"/>
      <c r="H259" s="38"/>
      <c r="I259" s="38" t="s">
        <v>188</v>
      </c>
      <c r="J259" s="38"/>
      <c r="K259" s="39"/>
      <c r="M259" s="37"/>
      <c r="N259" s="38"/>
      <c r="O259" s="38" t="s">
        <v>295</v>
      </c>
      <c r="P259" s="38"/>
      <c r="Q259" s="39"/>
      <c r="R259" s="62">
        <f>R260</f>
        <v>2468204600</v>
      </c>
      <c r="S259" s="63"/>
      <c r="T259" s="62">
        <v>7518345000</v>
      </c>
      <c r="U259" s="63"/>
      <c r="V259" s="70">
        <v>12720507800</v>
      </c>
      <c r="W259" s="71"/>
      <c r="AM259" s="7"/>
      <c r="AN259" s="7"/>
      <c r="AO259" s="7"/>
      <c r="AP259" s="7"/>
      <c r="AQ259" s="7"/>
    </row>
    <row r="260" spans="2:43" ht="13.5">
      <c r="B260" s="34" t="s">
        <v>17</v>
      </c>
      <c r="C260" s="27">
        <v>710901000</v>
      </c>
      <c r="D260" s="36">
        <v>38865948445</v>
      </c>
      <c r="F260" s="42"/>
      <c r="G260" s="37"/>
      <c r="H260" s="38"/>
      <c r="I260" s="38"/>
      <c r="J260" s="38" t="s">
        <v>230</v>
      </c>
      <c r="K260" s="39"/>
      <c r="M260" s="37"/>
      <c r="N260" s="38"/>
      <c r="O260" s="38"/>
      <c r="P260" s="38" t="s">
        <v>296</v>
      </c>
      <c r="Q260" s="39"/>
      <c r="R260" s="62">
        <f>R261</f>
        <v>2468204600</v>
      </c>
      <c r="S260" s="63"/>
      <c r="T260" s="62">
        <v>7518345000</v>
      </c>
      <c r="U260" s="63"/>
      <c r="V260" s="70">
        <v>12720507800</v>
      </c>
      <c r="W260" s="71"/>
      <c r="AM260" s="7"/>
      <c r="AN260" s="7"/>
      <c r="AO260" s="7"/>
      <c r="AP260" s="7"/>
      <c r="AQ260" s="7"/>
    </row>
    <row r="261" spans="2:43" ht="13.5">
      <c r="B261" s="34" t="s">
        <v>79</v>
      </c>
      <c r="C261" s="27">
        <v>710906000</v>
      </c>
      <c r="D261" s="36">
        <v>583075015000</v>
      </c>
      <c r="F261" s="42">
        <v>711001000</v>
      </c>
      <c r="G261" s="37"/>
      <c r="H261" s="38"/>
      <c r="I261" s="38"/>
      <c r="J261" s="38"/>
      <c r="K261" s="39" t="s">
        <v>132</v>
      </c>
      <c r="M261" s="37"/>
      <c r="N261" s="38"/>
      <c r="O261" s="38"/>
      <c r="P261" s="38"/>
      <c r="Q261" s="39" t="s">
        <v>132</v>
      </c>
      <c r="R261" s="62">
        <f>VLOOKUP($F261,$C:$D,2,FALSE)</f>
        <v>2468204600</v>
      </c>
      <c r="S261" s="63"/>
      <c r="T261" s="62">
        <v>7518345000</v>
      </c>
      <c r="U261" s="63"/>
      <c r="V261" s="70">
        <v>12720507800</v>
      </c>
      <c r="W261" s="71"/>
      <c r="AM261" s="7"/>
      <c r="AN261" s="7"/>
      <c r="AO261" s="7"/>
      <c r="AP261" s="7"/>
      <c r="AQ261" s="7"/>
    </row>
    <row r="262" spans="2:43" ht="13.5">
      <c r="B262" s="34" t="s">
        <v>373</v>
      </c>
      <c r="C262" s="27">
        <v>710909000</v>
      </c>
      <c r="D262" s="36">
        <v>150331570000</v>
      </c>
      <c r="F262" s="42"/>
      <c r="G262" s="37"/>
      <c r="H262" s="38"/>
      <c r="I262" s="38" t="s">
        <v>129</v>
      </c>
      <c r="J262" s="38"/>
      <c r="K262" s="39"/>
      <c r="M262" s="37"/>
      <c r="N262" s="38"/>
      <c r="O262" s="38" t="s">
        <v>297</v>
      </c>
      <c r="P262" s="38"/>
      <c r="Q262" s="39"/>
      <c r="R262" s="62">
        <f>R263+R265+R267</f>
        <v>123264279</v>
      </c>
      <c r="S262" s="63"/>
      <c r="T262" s="62">
        <v>6422793945</v>
      </c>
      <c r="U262" s="63"/>
      <c r="V262" s="70">
        <v>5436477517</v>
      </c>
      <c r="W262" s="71"/>
      <c r="AM262" s="7"/>
      <c r="AN262" s="7"/>
      <c r="AO262" s="7"/>
      <c r="AP262" s="7"/>
      <c r="AQ262" s="7"/>
    </row>
    <row r="263" spans="2:43" ht="15.75">
      <c r="B263" s="34" t="s">
        <v>898</v>
      </c>
      <c r="C263" s="27">
        <v>710998000</v>
      </c>
      <c r="D263" s="36">
        <v>316809350000</v>
      </c>
      <c r="F263" s="42"/>
      <c r="G263" s="37"/>
      <c r="H263" s="38"/>
      <c r="I263" s="38"/>
      <c r="J263" s="38" t="s">
        <v>231</v>
      </c>
      <c r="K263" s="39"/>
      <c r="M263" s="37"/>
      <c r="N263" s="38"/>
      <c r="O263" s="38"/>
      <c r="P263" s="38" t="s">
        <v>296</v>
      </c>
      <c r="Q263" s="39"/>
      <c r="R263" s="66">
        <f>R264</f>
        <v>1141858</v>
      </c>
      <c r="S263" s="63"/>
      <c r="T263" s="66">
        <v>0</v>
      </c>
      <c r="U263" s="63"/>
      <c r="V263" s="66">
        <v>0</v>
      </c>
      <c r="W263" s="71"/>
      <c r="AM263" s="7"/>
      <c r="AN263" s="7"/>
      <c r="AO263" s="7"/>
      <c r="AP263" s="7"/>
      <c r="AQ263" s="7"/>
    </row>
    <row r="264" spans="2:43" ht="13.5">
      <c r="B264" s="34" t="s">
        <v>1155</v>
      </c>
      <c r="C264" s="27">
        <v>710520000</v>
      </c>
      <c r="D264" s="36">
        <v>2591468879</v>
      </c>
      <c r="F264" s="42">
        <v>710523200</v>
      </c>
      <c r="G264" s="37"/>
      <c r="H264" s="38"/>
      <c r="I264" s="38"/>
      <c r="J264" s="38"/>
      <c r="K264" s="39" t="s">
        <v>895</v>
      </c>
      <c r="M264" s="37"/>
      <c r="N264" s="38"/>
      <c r="O264" s="38"/>
      <c r="P264" s="38"/>
      <c r="Q264" s="39" t="s">
        <v>895</v>
      </c>
      <c r="R264" s="62">
        <f>VLOOKUP($F264,$C:$D,2,FALSE)</f>
        <v>1141858</v>
      </c>
      <c r="S264" s="63"/>
      <c r="T264" s="66">
        <v>0</v>
      </c>
      <c r="U264" s="63"/>
      <c r="V264" s="66">
        <v>0</v>
      </c>
      <c r="W264" s="71"/>
      <c r="AM264" s="7"/>
      <c r="AN264" s="7"/>
      <c r="AO264" s="7"/>
      <c r="AP264" s="7"/>
      <c r="AQ264" s="7"/>
    </row>
    <row r="265" spans="2:43" ht="13.5">
      <c r="B265" s="34" t="s">
        <v>598</v>
      </c>
      <c r="C265" s="27">
        <v>710522000</v>
      </c>
      <c r="D265" s="36">
        <v>195133053</v>
      </c>
      <c r="F265" s="42"/>
      <c r="G265" s="37"/>
      <c r="H265" s="38"/>
      <c r="I265" s="38"/>
      <c r="J265" s="38" t="s">
        <v>896</v>
      </c>
      <c r="K265" s="39"/>
      <c r="M265" s="37"/>
      <c r="N265" s="38"/>
      <c r="O265" s="38"/>
      <c r="P265" s="38" t="s">
        <v>375</v>
      </c>
      <c r="Q265" s="39"/>
      <c r="R265" s="66">
        <f>R266</f>
        <v>0</v>
      </c>
      <c r="S265" s="63"/>
      <c r="T265" s="66">
        <v>0</v>
      </c>
      <c r="U265" s="63"/>
      <c r="V265" s="70">
        <v>2258270323</v>
      </c>
      <c r="W265" s="71"/>
      <c r="AM265" s="7"/>
      <c r="AN265" s="7"/>
      <c r="AO265" s="7"/>
      <c r="AP265" s="7"/>
      <c r="AQ265" s="7"/>
    </row>
    <row r="266" spans="2:43" ht="13.5">
      <c r="B266" s="34" t="s">
        <v>600</v>
      </c>
      <c r="C266" s="27">
        <v>710522200</v>
      </c>
      <c r="D266" s="36">
        <v>195133053</v>
      </c>
      <c r="F266" s="42"/>
      <c r="G266" s="37"/>
      <c r="H266" s="38"/>
      <c r="I266" s="38"/>
      <c r="J266" s="38"/>
      <c r="K266" s="39" t="s">
        <v>154</v>
      </c>
      <c r="M266" s="37"/>
      <c r="N266" s="38"/>
      <c r="O266" s="38"/>
      <c r="P266" s="38"/>
      <c r="Q266" s="39" t="s">
        <v>154</v>
      </c>
      <c r="R266" s="66">
        <v>0</v>
      </c>
      <c r="S266" s="63"/>
      <c r="T266" s="66">
        <v>0</v>
      </c>
      <c r="U266" s="63"/>
      <c r="V266" s="70">
        <v>2258270323</v>
      </c>
      <c r="W266" s="71"/>
      <c r="AM266" s="7"/>
      <c r="AN266" s="7"/>
      <c r="AO266" s="7"/>
      <c r="AP266" s="7"/>
      <c r="AQ266" s="7"/>
    </row>
    <row r="267" spans="2:43" ht="13.5">
      <c r="B267" s="34" t="s">
        <v>602</v>
      </c>
      <c r="C267" s="27">
        <v>710523000</v>
      </c>
      <c r="D267" s="36">
        <v>2469346458</v>
      </c>
      <c r="F267" s="42"/>
      <c r="G267" s="37"/>
      <c r="H267" s="38"/>
      <c r="I267" s="38"/>
      <c r="J267" s="38" t="s">
        <v>900</v>
      </c>
      <c r="K267" s="39"/>
      <c r="M267" s="37"/>
      <c r="N267" s="38"/>
      <c r="O267" s="38"/>
      <c r="P267" s="38" t="s">
        <v>376</v>
      </c>
      <c r="Q267" s="39"/>
      <c r="R267" s="62">
        <f>R268+R269</f>
        <v>122122421</v>
      </c>
      <c r="S267" s="63"/>
      <c r="T267" s="62">
        <v>6422793945</v>
      </c>
      <c r="U267" s="63"/>
      <c r="V267" s="70">
        <v>3178207194</v>
      </c>
      <c r="W267" s="71"/>
      <c r="AM267" s="7"/>
      <c r="AN267" s="7"/>
      <c r="AO267" s="7"/>
      <c r="AP267" s="7"/>
      <c r="AQ267" s="7"/>
    </row>
    <row r="268" spans="2:43" ht="13.5">
      <c r="B268" s="34" t="s">
        <v>1146</v>
      </c>
      <c r="C268" s="27">
        <v>710523200</v>
      </c>
      <c r="D268" s="36">
        <v>1141858</v>
      </c>
      <c r="F268" s="42">
        <v>710522200</v>
      </c>
      <c r="G268" s="37"/>
      <c r="H268" s="38"/>
      <c r="I268" s="38"/>
      <c r="J268" s="38"/>
      <c r="K268" s="39" t="s">
        <v>210</v>
      </c>
      <c r="M268" s="37"/>
      <c r="N268" s="38"/>
      <c r="O268" s="38"/>
      <c r="P268" s="38"/>
      <c r="Q268" s="39" t="s">
        <v>210</v>
      </c>
      <c r="R268" s="62">
        <f>VLOOKUP($F268,$C:$D,2,FALSE)</f>
        <v>195133053</v>
      </c>
      <c r="S268" s="63"/>
      <c r="T268" s="62">
        <v>6526719028</v>
      </c>
      <c r="U268" s="63"/>
      <c r="V268" s="70">
        <v>3178207194</v>
      </c>
      <c r="W268" s="71"/>
      <c r="AM268" s="7"/>
      <c r="AN268" s="7"/>
      <c r="AO268" s="7"/>
      <c r="AP268" s="7"/>
      <c r="AQ268" s="7"/>
    </row>
    <row r="269" spans="2:43" ht="13.5">
      <c r="B269" s="34" t="s">
        <v>1156</v>
      </c>
      <c r="C269" s="27">
        <v>711001000</v>
      </c>
      <c r="D269" s="36">
        <v>2468204600</v>
      </c>
      <c r="F269" s="42">
        <v>710529000</v>
      </c>
      <c r="M269" s="37"/>
      <c r="N269" s="38"/>
      <c r="O269" s="38"/>
      <c r="P269" s="38"/>
      <c r="Q269" s="39" t="s">
        <v>619</v>
      </c>
      <c r="R269" s="62">
        <f>VLOOKUP($F269,$C:$D,2,FALSE)</f>
        <v>-73010632</v>
      </c>
      <c r="S269" s="63"/>
      <c r="T269" s="62">
        <v>-103925083</v>
      </c>
      <c r="U269" s="63"/>
      <c r="V269" s="66">
        <v>0</v>
      </c>
      <c r="W269" s="71"/>
      <c r="AM269" s="7"/>
      <c r="AN269" s="7"/>
      <c r="AO269" s="7"/>
      <c r="AP269" s="7"/>
      <c r="AQ269" s="7"/>
    </row>
    <row r="270" spans="2:43" ht="13.5">
      <c r="B270" s="34" t="s">
        <v>1157</v>
      </c>
      <c r="C270" s="27">
        <v>710529000</v>
      </c>
      <c r="D270" s="36">
        <v>-73010632</v>
      </c>
      <c r="G270" s="37" t="s">
        <v>238</v>
      </c>
      <c r="H270" s="38"/>
      <c r="I270" s="38"/>
      <c r="J270" s="38"/>
      <c r="K270" s="39"/>
      <c r="M270" s="37" t="s">
        <v>377</v>
      </c>
      <c r="N270" s="38"/>
      <c r="O270" s="38"/>
      <c r="P270" s="38"/>
      <c r="Q270" s="39"/>
      <c r="R270" s="62"/>
      <c r="S270" s="63">
        <f>S271+S272+S280</f>
        <v>1954935068676</v>
      </c>
      <c r="T270" s="62"/>
      <c r="U270" s="63">
        <v>1976625815080</v>
      </c>
      <c r="V270" s="70"/>
      <c r="W270" s="71">
        <v>1904058542537</v>
      </c>
      <c r="AM270" s="7"/>
      <c r="AN270" s="7"/>
      <c r="AO270" s="7"/>
      <c r="AP270" s="7"/>
      <c r="AQ270" s="7"/>
    </row>
    <row r="271" spans="2:43" ht="13.5">
      <c r="B271" s="34" t="s">
        <v>1158</v>
      </c>
      <c r="C271" s="27">
        <v>711100000</v>
      </c>
      <c r="D271" s="36">
        <v>1826626039622</v>
      </c>
      <c r="F271" s="42"/>
      <c r="G271" s="37"/>
      <c r="H271" s="38" t="s">
        <v>378</v>
      </c>
      <c r="I271" s="38"/>
      <c r="J271" s="38"/>
      <c r="K271" s="39"/>
      <c r="M271" s="37"/>
      <c r="N271" s="38" t="s">
        <v>378</v>
      </c>
      <c r="O271" s="38"/>
      <c r="P271" s="38"/>
      <c r="Q271" s="39"/>
      <c r="R271" s="62"/>
      <c r="S271" s="67">
        <v>0</v>
      </c>
      <c r="T271" s="62"/>
      <c r="U271" s="67">
        <v>0</v>
      </c>
      <c r="V271" s="70"/>
      <c r="W271" s="67">
        <v>0</v>
      </c>
      <c r="AM271" s="7"/>
      <c r="AN271" s="7"/>
      <c r="AO271" s="7"/>
      <c r="AP271" s="7"/>
      <c r="AQ271" s="7"/>
    </row>
    <row r="272" spans="2:43" ht="13.5">
      <c r="B272" s="34" t="s">
        <v>912</v>
      </c>
      <c r="C272" s="27">
        <v>711199001</v>
      </c>
      <c r="D272" s="36">
        <v>4785800522</v>
      </c>
      <c r="F272" s="42"/>
      <c r="G272" s="37"/>
      <c r="H272" s="38" t="s">
        <v>379</v>
      </c>
      <c r="I272" s="38"/>
      <c r="J272" s="38"/>
      <c r="K272" s="39"/>
      <c r="M272" s="37"/>
      <c r="N272" s="38" t="s">
        <v>379</v>
      </c>
      <c r="O272" s="38"/>
      <c r="P272" s="38"/>
      <c r="Q272" s="39"/>
      <c r="R272" s="62"/>
      <c r="S272" s="63">
        <f>R273+R277+R278+R279</f>
        <v>914392659583</v>
      </c>
      <c r="T272" s="62"/>
      <c r="U272" s="63">
        <v>926741311985</v>
      </c>
      <c r="V272" s="70"/>
      <c r="W272" s="71">
        <v>698980426417</v>
      </c>
      <c r="AM272" s="7"/>
      <c r="AN272" s="7"/>
      <c r="AO272" s="7"/>
      <c r="AP272" s="7"/>
      <c r="AQ272" s="7"/>
    </row>
    <row r="273" spans="2:43" ht="13.5">
      <c r="B273" s="34" t="s">
        <v>914</v>
      </c>
      <c r="C273" s="27">
        <v>721300001</v>
      </c>
      <c r="D273" s="36">
        <v>1539182380</v>
      </c>
      <c r="F273" s="42"/>
      <c r="G273" s="37"/>
      <c r="H273" s="38"/>
      <c r="I273" s="38" t="s">
        <v>80</v>
      </c>
      <c r="J273" s="38"/>
      <c r="K273" s="39"/>
      <c r="M273" s="37"/>
      <c r="N273" s="38"/>
      <c r="O273" s="38" t="s">
        <v>80</v>
      </c>
      <c r="P273" s="38"/>
      <c r="Q273" s="39"/>
      <c r="R273" s="62">
        <f>SUM(R274:R276)</f>
        <v>201392659583</v>
      </c>
      <c r="S273" s="63"/>
      <c r="T273" s="62">
        <v>292741311985</v>
      </c>
      <c r="U273" s="63"/>
      <c r="V273" s="70">
        <v>255480426417</v>
      </c>
      <c r="W273" s="71"/>
      <c r="AM273" s="7"/>
      <c r="AN273" s="7"/>
      <c r="AO273" s="7"/>
      <c r="AP273" s="7"/>
      <c r="AQ273" s="7"/>
    </row>
    <row r="274" spans="2:43" ht="13.5">
      <c r="B274" s="34" t="s">
        <v>917</v>
      </c>
      <c r="C274" s="27">
        <v>722800000</v>
      </c>
      <c r="D274" s="36">
        <v>1132584789</v>
      </c>
      <c r="F274" s="42">
        <v>710311001</v>
      </c>
      <c r="G274" s="37"/>
      <c r="H274" s="38"/>
      <c r="I274" s="38"/>
      <c r="J274" s="38" t="s">
        <v>81</v>
      </c>
      <c r="K274" s="39"/>
      <c r="M274" s="37"/>
      <c r="N274" s="38"/>
      <c r="O274" s="38"/>
      <c r="P274" s="38" t="s">
        <v>81</v>
      </c>
      <c r="Q274" s="39"/>
      <c r="R274" s="62">
        <f t="shared" ref="R274:R279" si="4">VLOOKUP($F274,$C:$D,2,FALSE)</f>
        <v>31392659583</v>
      </c>
      <c r="S274" s="63"/>
      <c r="T274" s="62">
        <v>122741311985</v>
      </c>
      <c r="U274" s="63"/>
      <c r="V274" s="70">
        <v>125480426417</v>
      </c>
      <c r="W274" s="71"/>
      <c r="AM274" s="7"/>
      <c r="AN274" s="7"/>
      <c r="AO274" s="7"/>
      <c r="AP274" s="7"/>
      <c r="AQ274" s="7"/>
    </row>
    <row r="275" spans="2:43" ht="13.5">
      <c r="B275" s="34" t="s">
        <v>920</v>
      </c>
      <c r="C275" s="27">
        <v>722801000</v>
      </c>
      <c r="D275" s="36">
        <v>1132584789</v>
      </c>
      <c r="F275" s="42">
        <v>710311021</v>
      </c>
      <c r="G275" s="37"/>
      <c r="H275" s="38"/>
      <c r="I275" s="38"/>
      <c r="J275" s="38" t="s">
        <v>82</v>
      </c>
      <c r="K275" s="39"/>
      <c r="M275" s="37"/>
      <c r="N275" s="38"/>
      <c r="O275" s="38"/>
      <c r="P275" s="38" t="s">
        <v>82</v>
      </c>
      <c r="Q275" s="39"/>
      <c r="R275" s="62">
        <f t="shared" si="4"/>
        <v>100000000000</v>
      </c>
      <c r="S275" s="63"/>
      <c r="T275" s="62">
        <v>100000000000</v>
      </c>
      <c r="U275" s="63"/>
      <c r="V275" s="70">
        <v>80000000000</v>
      </c>
      <c r="W275" s="71"/>
      <c r="AM275" s="7"/>
      <c r="AN275" s="7"/>
      <c r="AO275" s="7"/>
      <c r="AP275" s="7"/>
      <c r="AQ275" s="7"/>
    </row>
    <row r="276" spans="2:43" ht="13.5">
      <c r="B276" s="34" t="s">
        <v>923</v>
      </c>
      <c r="C276" s="27">
        <v>722804000</v>
      </c>
      <c r="D276" s="36">
        <v>1949659000</v>
      </c>
      <c r="F276" s="42">
        <v>710311090</v>
      </c>
      <c r="G276" s="37"/>
      <c r="H276" s="38"/>
      <c r="I276" s="38"/>
      <c r="J276" s="38" t="s">
        <v>239</v>
      </c>
      <c r="K276" s="39"/>
      <c r="M276" s="37"/>
      <c r="N276" s="38"/>
      <c r="O276" s="38"/>
      <c r="P276" s="38" t="s">
        <v>380</v>
      </c>
      <c r="Q276" s="39"/>
      <c r="R276" s="62">
        <f t="shared" si="4"/>
        <v>70000000000</v>
      </c>
      <c r="S276" s="63"/>
      <c r="T276" s="62">
        <v>70000000000</v>
      </c>
      <c r="U276" s="63"/>
      <c r="V276" s="70">
        <v>50000000000</v>
      </c>
      <c r="W276" s="71"/>
      <c r="AM276" s="7"/>
      <c r="AN276" s="7"/>
      <c r="AO276" s="7"/>
      <c r="AP276" s="7"/>
      <c r="AQ276" s="7"/>
    </row>
    <row r="277" spans="2:43" ht="13.5">
      <c r="B277" s="34" t="s">
        <v>924</v>
      </c>
      <c r="C277" s="27">
        <v>722804100</v>
      </c>
      <c r="D277" s="36">
        <v>164374353</v>
      </c>
      <c r="F277" s="42">
        <v>710398000</v>
      </c>
      <c r="G277" s="37"/>
      <c r="H277" s="38"/>
      <c r="I277" s="38" t="s">
        <v>211</v>
      </c>
      <c r="J277" s="38"/>
      <c r="K277" s="39"/>
      <c r="M277" s="37"/>
      <c r="N277" s="38"/>
      <c r="O277" s="38" t="s">
        <v>381</v>
      </c>
      <c r="P277" s="38"/>
      <c r="Q277" s="39"/>
      <c r="R277" s="62">
        <f t="shared" si="4"/>
        <v>365000000000</v>
      </c>
      <c r="S277" s="63"/>
      <c r="T277" s="62">
        <v>370000000000</v>
      </c>
      <c r="U277" s="63"/>
      <c r="V277" s="70">
        <v>245000000000</v>
      </c>
      <c r="W277" s="71"/>
      <c r="AM277" s="7"/>
      <c r="AN277" s="7"/>
      <c r="AO277" s="7"/>
      <c r="AP277" s="7"/>
      <c r="AQ277" s="7"/>
    </row>
    <row r="278" spans="2:43" ht="13.5">
      <c r="B278" s="34" t="s">
        <v>926</v>
      </c>
      <c r="C278" s="27">
        <v>711101000</v>
      </c>
      <c r="D278" s="36">
        <v>28118031943</v>
      </c>
      <c r="F278" s="42">
        <v>710398100</v>
      </c>
      <c r="G278" s="37"/>
      <c r="H278" s="38"/>
      <c r="I278" s="38" t="s">
        <v>212</v>
      </c>
      <c r="J278" s="38"/>
      <c r="K278" s="39"/>
      <c r="M278" s="37"/>
      <c r="N278" s="38"/>
      <c r="O278" s="38" t="s">
        <v>382</v>
      </c>
      <c r="P278" s="38"/>
      <c r="Q278" s="39"/>
      <c r="R278" s="62">
        <f t="shared" si="4"/>
        <v>315000000000</v>
      </c>
      <c r="S278" s="63"/>
      <c r="T278" s="62">
        <v>220000000000</v>
      </c>
      <c r="U278" s="63"/>
      <c r="V278" s="70">
        <v>95000000000</v>
      </c>
      <c r="W278" s="71"/>
      <c r="AM278" s="7"/>
      <c r="AN278" s="7"/>
      <c r="AO278" s="7"/>
      <c r="AP278" s="7"/>
      <c r="AQ278" s="7"/>
    </row>
    <row r="279" spans="2:43" ht="13.5">
      <c r="B279" s="34" t="s">
        <v>929</v>
      </c>
      <c r="C279" s="27">
        <v>711101001</v>
      </c>
      <c r="D279" s="36">
        <v>23416189551</v>
      </c>
      <c r="F279" s="42">
        <v>710399000</v>
      </c>
      <c r="G279" s="37"/>
      <c r="H279" s="38"/>
      <c r="I279" s="38" t="s">
        <v>213</v>
      </c>
      <c r="J279" s="38"/>
      <c r="K279" s="39"/>
      <c r="M279" s="37"/>
      <c r="N279" s="38"/>
      <c r="O279" s="38" t="s">
        <v>383</v>
      </c>
      <c r="P279" s="38"/>
      <c r="Q279" s="39"/>
      <c r="R279" s="62">
        <f t="shared" si="4"/>
        <v>33000000000</v>
      </c>
      <c r="S279" s="63"/>
      <c r="T279" s="62">
        <v>44000000000</v>
      </c>
      <c r="U279" s="63"/>
      <c r="V279" s="70">
        <v>103500000000</v>
      </c>
      <c r="W279" s="71"/>
      <c r="AM279" s="7"/>
      <c r="AN279" s="7"/>
      <c r="AO279" s="7"/>
      <c r="AP279" s="7"/>
      <c r="AQ279" s="7"/>
    </row>
    <row r="280" spans="2:43" ht="13.5">
      <c r="B280" s="34" t="s">
        <v>932</v>
      </c>
      <c r="C280" s="27">
        <v>711101011</v>
      </c>
      <c r="D280" s="36">
        <v>4701842392</v>
      </c>
      <c r="F280" s="42"/>
      <c r="G280" s="37"/>
      <c r="H280" s="38" t="s">
        <v>910</v>
      </c>
      <c r="I280" s="38"/>
      <c r="J280" s="38"/>
      <c r="K280" s="39"/>
      <c r="M280" s="37"/>
      <c r="N280" s="38" t="s">
        <v>384</v>
      </c>
      <c r="O280" s="38"/>
      <c r="P280" s="38"/>
      <c r="Q280" s="39"/>
      <c r="R280" s="62"/>
      <c r="S280" s="63">
        <f>SUM(R281:R282)</f>
        <v>1040542409093</v>
      </c>
      <c r="T280" s="62"/>
      <c r="U280" s="63">
        <v>1049884503095</v>
      </c>
      <c r="V280" s="70"/>
      <c r="W280" s="71">
        <v>1205078116120</v>
      </c>
      <c r="AM280" s="7"/>
      <c r="AN280" s="7"/>
      <c r="AO280" s="7"/>
      <c r="AP280" s="7"/>
      <c r="AQ280" s="7"/>
    </row>
    <row r="281" spans="2:43" ht="13.5">
      <c r="B281" s="34" t="s">
        <v>934</v>
      </c>
      <c r="C281" s="27">
        <v>711102000</v>
      </c>
      <c r="D281" s="36">
        <v>29723925255</v>
      </c>
      <c r="F281" s="42">
        <v>710500000</v>
      </c>
      <c r="G281" s="37"/>
      <c r="H281" s="38"/>
      <c r="I281" s="38" t="s">
        <v>83</v>
      </c>
      <c r="J281" s="38"/>
      <c r="K281" s="39"/>
      <c r="M281" s="37"/>
      <c r="N281" s="38"/>
      <c r="O281" s="38" t="s">
        <v>83</v>
      </c>
      <c r="P281" s="38"/>
      <c r="Q281" s="39"/>
      <c r="R281" s="62">
        <f>VLOOKUP($F281,$C:$D,2,FALSE)</f>
        <v>845385546350</v>
      </c>
      <c r="S281" s="63"/>
      <c r="T281" s="62">
        <v>862132738394</v>
      </c>
      <c r="U281" s="63"/>
      <c r="V281" s="70">
        <v>682778116120</v>
      </c>
      <c r="W281" s="71"/>
      <c r="AM281" s="7"/>
      <c r="AN281" s="7"/>
      <c r="AO281" s="7"/>
      <c r="AP281" s="7"/>
      <c r="AQ281" s="7"/>
    </row>
    <row r="282" spans="2:43" ht="13.5">
      <c r="B282" s="34" t="s">
        <v>1159</v>
      </c>
      <c r="C282" s="27">
        <v>711106000</v>
      </c>
      <c r="D282" s="36">
        <v>32143458124</v>
      </c>
      <c r="F282" s="42">
        <v>710510000</v>
      </c>
      <c r="G282" s="37"/>
      <c r="H282" s="38"/>
      <c r="I282" s="38" t="s">
        <v>84</v>
      </c>
      <c r="J282" s="38"/>
      <c r="K282" s="39"/>
      <c r="M282" s="37"/>
      <c r="N282" s="38"/>
      <c r="O282" s="38" t="s">
        <v>84</v>
      </c>
      <c r="P282" s="38"/>
      <c r="Q282" s="39"/>
      <c r="R282" s="62">
        <f>VLOOKUP($F282,$C:$D,2,FALSE)</f>
        <v>195156862743</v>
      </c>
      <c r="S282" s="63"/>
      <c r="T282" s="62">
        <v>187751764701</v>
      </c>
      <c r="U282" s="63"/>
      <c r="V282" s="70">
        <v>522300000000</v>
      </c>
      <c r="W282" s="71"/>
      <c r="AM282" s="7"/>
      <c r="AN282" s="7"/>
      <c r="AO282" s="7"/>
      <c r="AP282" s="7"/>
      <c r="AQ282" s="7"/>
    </row>
    <row r="283" spans="2:43" ht="13.5">
      <c r="B283" s="34" t="s">
        <v>1160</v>
      </c>
      <c r="C283" s="27">
        <v>711188000</v>
      </c>
      <c r="D283" s="36">
        <v>97382221</v>
      </c>
      <c r="F283" s="42"/>
      <c r="G283" s="37" t="s">
        <v>916</v>
      </c>
      <c r="H283" s="38"/>
      <c r="I283" s="38"/>
      <c r="J283" s="38"/>
      <c r="K283" s="39"/>
      <c r="M283" s="37" t="s">
        <v>385</v>
      </c>
      <c r="N283" s="38"/>
      <c r="O283" s="38"/>
      <c r="P283" s="38"/>
      <c r="Q283" s="39"/>
      <c r="R283" s="62"/>
      <c r="S283" s="63">
        <f>S284+S285+S288+S289+S298</f>
        <v>1781925767171</v>
      </c>
      <c r="T283" s="62"/>
      <c r="U283" s="63">
        <v>2436863462443</v>
      </c>
      <c r="V283" s="70"/>
      <c r="W283" s="71">
        <v>670344737305</v>
      </c>
      <c r="AM283" s="7"/>
      <c r="AN283" s="7"/>
      <c r="AO283" s="7"/>
      <c r="AP283" s="7"/>
      <c r="AQ283" s="7"/>
    </row>
    <row r="284" spans="2:43" ht="13.5">
      <c r="B284" s="34" t="s">
        <v>86</v>
      </c>
      <c r="C284" s="27">
        <v>711188300</v>
      </c>
      <c r="D284" s="36">
        <v>0</v>
      </c>
      <c r="F284" s="42">
        <v>711106000</v>
      </c>
      <c r="G284" s="37"/>
      <c r="H284" s="38" t="s">
        <v>919</v>
      </c>
      <c r="I284" s="38"/>
      <c r="J284" s="38"/>
      <c r="K284" s="39"/>
      <c r="M284" s="37"/>
      <c r="N284" s="38" t="s">
        <v>386</v>
      </c>
      <c r="O284" s="38"/>
      <c r="P284" s="38"/>
      <c r="Q284" s="39"/>
      <c r="R284" s="62"/>
      <c r="S284" s="63">
        <f>VLOOKUP($F284,$C:$D,2,FALSE)</f>
        <v>32143458124</v>
      </c>
      <c r="T284" s="62"/>
      <c r="U284" s="67">
        <v>0</v>
      </c>
      <c r="V284" s="70"/>
      <c r="W284" s="67">
        <v>0</v>
      </c>
      <c r="AM284" s="7"/>
      <c r="AN284" s="7"/>
      <c r="AO284" s="7"/>
      <c r="AP284" s="7"/>
      <c r="AQ284" s="7"/>
    </row>
    <row r="285" spans="2:43" ht="13.5">
      <c r="B285" s="34" t="s">
        <v>388</v>
      </c>
      <c r="C285" s="27">
        <v>711188200</v>
      </c>
      <c r="D285" s="36">
        <v>97382221</v>
      </c>
      <c r="F285" s="42"/>
      <c r="G285" s="37"/>
      <c r="H285" s="38" t="s">
        <v>922</v>
      </c>
      <c r="I285" s="38"/>
      <c r="J285" s="38"/>
      <c r="K285" s="39"/>
      <c r="M285" s="37"/>
      <c r="N285" s="38" t="s">
        <v>387</v>
      </c>
      <c r="O285" s="38"/>
      <c r="P285" s="38"/>
      <c r="Q285" s="39"/>
      <c r="R285" s="62"/>
      <c r="S285" s="63">
        <f>R286+R287</f>
        <v>97382221</v>
      </c>
      <c r="T285" s="62"/>
      <c r="U285" s="63">
        <v>7859666941</v>
      </c>
      <c r="V285" s="70"/>
      <c r="W285" s="67">
        <v>0</v>
      </c>
      <c r="AM285" s="7"/>
      <c r="AN285" s="7"/>
      <c r="AO285" s="7"/>
      <c r="AP285" s="7"/>
      <c r="AQ285" s="7"/>
    </row>
    <row r="286" spans="2:43" ht="13.5">
      <c r="B286" s="34" t="s">
        <v>1161</v>
      </c>
      <c r="C286" s="27">
        <v>711111000</v>
      </c>
      <c r="D286" s="36">
        <v>60549500</v>
      </c>
      <c r="F286" s="42">
        <v>711188300</v>
      </c>
      <c r="G286" s="37"/>
      <c r="H286" s="38"/>
      <c r="I286" s="38" t="s">
        <v>86</v>
      </c>
      <c r="J286" s="38"/>
      <c r="K286" s="39"/>
      <c r="M286" s="37"/>
      <c r="N286" s="38"/>
      <c r="O286" s="38" t="s">
        <v>86</v>
      </c>
      <c r="P286" s="38"/>
      <c r="Q286" s="39"/>
      <c r="R286" s="66">
        <f>VLOOKUP($F286,$C:$D,2,FALSE)</f>
        <v>0</v>
      </c>
      <c r="S286" s="63"/>
      <c r="T286" s="62">
        <v>7856122342</v>
      </c>
      <c r="U286" s="63"/>
      <c r="V286" s="66">
        <v>0</v>
      </c>
      <c r="W286" s="71"/>
      <c r="AM286" s="7"/>
      <c r="AN286" s="7"/>
      <c r="AO286" s="7"/>
      <c r="AP286" s="7"/>
      <c r="AQ286" s="7"/>
    </row>
    <row r="287" spans="2:43" ht="13.5">
      <c r="B287" s="34" t="s">
        <v>1162</v>
      </c>
      <c r="C287" s="27">
        <v>711115000</v>
      </c>
      <c r="D287" s="36">
        <v>1651836935861</v>
      </c>
      <c r="F287" s="42">
        <v>711188200</v>
      </c>
      <c r="G287" s="37"/>
      <c r="H287" s="38"/>
      <c r="I287" s="38"/>
      <c r="J287" s="38"/>
      <c r="K287" s="39"/>
      <c r="M287" s="37"/>
      <c r="N287" s="38"/>
      <c r="O287" s="38" t="s">
        <v>388</v>
      </c>
      <c r="P287" s="38"/>
      <c r="Q287" s="39"/>
      <c r="R287" s="62">
        <f>VLOOKUP($F287,$C:$D,2,FALSE)</f>
        <v>97382221</v>
      </c>
      <c r="S287" s="63"/>
      <c r="T287" s="62">
        <v>3544599</v>
      </c>
      <c r="U287" s="63"/>
      <c r="V287" s="66">
        <v>0</v>
      </c>
      <c r="W287" s="71"/>
      <c r="AM287" s="7"/>
      <c r="AN287" s="7"/>
      <c r="AO287" s="7"/>
      <c r="AP287" s="7"/>
      <c r="AQ287" s="7"/>
    </row>
    <row r="288" spans="2:43" ht="13.5">
      <c r="B288" s="34" t="s">
        <v>941</v>
      </c>
      <c r="C288" s="27">
        <v>711115100</v>
      </c>
      <c r="D288" s="36">
        <v>40226531863</v>
      </c>
      <c r="F288" s="42">
        <v>711111000</v>
      </c>
      <c r="G288" s="37"/>
      <c r="H288" s="38" t="s">
        <v>928</v>
      </c>
      <c r="I288" s="38"/>
      <c r="J288" s="38"/>
      <c r="K288" s="39"/>
      <c r="M288" s="37"/>
      <c r="N288" s="38" t="s">
        <v>389</v>
      </c>
      <c r="O288" s="38"/>
      <c r="P288" s="38"/>
      <c r="Q288" s="39"/>
      <c r="R288" s="62"/>
      <c r="S288" s="63">
        <f>VLOOKUP($F289,$C:$D,2,FALSE)+VLOOKUP($F288,$C:$D,2,FALSE)</f>
        <v>1651897485361</v>
      </c>
      <c r="T288" s="62"/>
      <c r="U288" s="63">
        <v>2328309089809</v>
      </c>
      <c r="V288" s="70"/>
      <c r="W288" s="71">
        <v>624833173855</v>
      </c>
      <c r="AM288" s="7"/>
      <c r="AN288" s="7"/>
      <c r="AO288" s="7"/>
      <c r="AP288" s="7"/>
      <c r="AQ288" s="7"/>
    </row>
    <row r="289" spans="2:43" ht="13.5">
      <c r="B289" s="34" t="s">
        <v>943</v>
      </c>
      <c r="C289" s="27">
        <v>711115200</v>
      </c>
      <c r="D289" s="36">
        <v>1611484331379</v>
      </c>
      <c r="F289" s="42">
        <v>711115000</v>
      </c>
      <c r="G289" s="37"/>
      <c r="H289" s="38" t="s">
        <v>931</v>
      </c>
      <c r="I289" s="38"/>
      <c r="J289" s="38"/>
      <c r="K289" s="39"/>
      <c r="M289" s="37"/>
      <c r="N289" s="38" t="s">
        <v>390</v>
      </c>
      <c r="O289" s="38"/>
      <c r="P289" s="38"/>
      <c r="Q289" s="39"/>
      <c r="R289" s="62"/>
      <c r="S289" s="63">
        <f>SUM(R290:R297)</f>
        <v>68063516210</v>
      </c>
      <c r="T289" s="62"/>
      <c r="U289" s="63">
        <v>98417741754</v>
      </c>
      <c r="V289" s="70"/>
      <c r="W289" s="71">
        <v>43560920712</v>
      </c>
      <c r="AM289" s="7"/>
      <c r="AN289" s="7"/>
      <c r="AO289" s="7"/>
      <c r="AP289" s="7"/>
      <c r="AQ289" s="7"/>
    </row>
    <row r="290" spans="2:43" ht="13.5">
      <c r="B290" s="34" t="s">
        <v>946</v>
      </c>
      <c r="C290" s="27">
        <v>711115300</v>
      </c>
      <c r="D290" s="36">
        <v>126072619</v>
      </c>
      <c r="F290" s="42">
        <v>711116001</v>
      </c>
      <c r="G290" s="37"/>
      <c r="H290" s="38"/>
      <c r="I290" s="38" t="s">
        <v>87</v>
      </c>
      <c r="J290" s="38"/>
      <c r="K290" s="39"/>
      <c r="M290" s="37"/>
      <c r="N290" s="38"/>
      <c r="O290" s="38" t="s">
        <v>87</v>
      </c>
      <c r="P290" s="38"/>
      <c r="Q290" s="39"/>
      <c r="R290" s="62">
        <f t="shared" ref="R290:R296" si="5">VLOOKUP($F290,$C:$D,2,FALSE)</f>
        <v>340728136</v>
      </c>
      <c r="S290" s="63"/>
      <c r="T290" s="62">
        <v>422062075</v>
      </c>
      <c r="U290" s="63"/>
      <c r="V290" s="70">
        <v>561206540</v>
      </c>
      <c r="W290" s="71"/>
      <c r="AM290" s="7"/>
      <c r="AN290" s="7"/>
      <c r="AO290" s="7"/>
      <c r="AP290" s="7"/>
      <c r="AQ290" s="7"/>
    </row>
    <row r="291" spans="2:43" ht="13.5">
      <c r="B291" s="34" t="s">
        <v>1163</v>
      </c>
      <c r="C291" s="27">
        <v>711116000</v>
      </c>
      <c r="D291" s="36">
        <v>68063516210</v>
      </c>
      <c r="F291" s="42">
        <v>711116006</v>
      </c>
      <c r="G291" s="37"/>
      <c r="H291" s="38"/>
      <c r="I291" s="38" t="s">
        <v>88</v>
      </c>
      <c r="J291" s="38"/>
      <c r="K291" s="39"/>
      <c r="M291" s="37"/>
      <c r="N291" s="38"/>
      <c r="O291" s="38" t="s">
        <v>88</v>
      </c>
      <c r="P291" s="38"/>
      <c r="Q291" s="39"/>
      <c r="R291" s="62">
        <f t="shared" si="5"/>
        <v>853409057</v>
      </c>
      <c r="S291" s="63"/>
      <c r="T291" s="62">
        <v>960785305</v>
      </c>
      <c r="U291" s="63"/>
      <c r="V291" s="70">
        <v>1734290251</v>
      </c>
      <c r="W291" s="71"/>
      <c r="AM291" s="7"/>
      <c r="AN291" s="7"/>
      <c r="AO291" s="7"/>
      <c r="AP291" s="7"/>
      <c r="AQ291" s="7"/>
    </row>
    <row r="292" spans="2:43" ht="13.5">
      <c r="B292" s="34" t="s">
        <v>87</v>
      </c>
      <c r="C292" s="27">
        <v>711116001</v>
      </c>
      <c r="D292" s="36">
        <v>340728136</v>
      </c>
      <c r="F292" s="42">
        <v>711116011</v>
      </c>
      <c r="G292" s="37"/>
      <c r="H292" s="38"/>
      <c r="I292" s="38" t="s">
        <v>89</v>
      </c>
      <c r="J292" s="38"/>
      <c r="K292" s="39"/>
      <c r="M292" s="37"/>
      <c r="N292" s="38"/>
      <c r="O292" s="38" t="s">
        <v>89</v>
      </c>
      <c r="P292" s="38"/>
      <c r="Q292" s="39"/>
      <c r="R292" s="62">
        <f t="shared" si="5"/>
        <v>2983274</v>
      </c>
      <c r="S292" s="63"/>
      <c r="T292" s="62">
        <v>8708944</v>
      </c>
      <c r="U292" s="63"/>
      <c r="V292" s="70">
        <v>10431270</v>
      </c>
      <c r="W292" s="71"/>
      <c r="AM292" s="7"/>
      <c r="AN292" s="7"/>
      <c r="AO292" s="7"/>
      <c r="AP292" s="7"/>
      <c r="AQ292" s="7"/>
    </row>
    <row r="293" spans="2:43" ht="13.5">
      <c r="B293" s="34" t="s">
        <v>88</v>
      </c>
      <c r="C293" s="27">
        <v>711116006</v>
      </c>
      <c r="D293" s="36">
        <v>853409057</v>
      </c>
      <c r="F293" s="42">
        <v>711116021</v>
      </c>
      <c r="G293" s="37"/>
      <c r="H293" s="38"/>
      <c r="I293" s="38" t="s">
        <v>90</v>
      </c>
      <c r="J293" s="38"/>
      <c r="K293" s="39"/>
      <c r="M293" s="37"/>
      <c r="N293" s="38"/>
      <c r="O293" s="38" t="s">
        <v>90</v>
      </c>
      <c r="P293" s="38"/>
      <c r="Q293" s="39"/>
      <c r="R293" s="66">
        <f t="shared" si="5"/>
        <v>144003894</v>
      </c>
      <c r="S293" s="63"/>
      <c r="T293" s="66">
        <v>0</v>
      </c>
      <c r="U293" s="63"/>
      <c r="V293" s="70">
        <v>56254374</v>
      </c>
      <c r="W293" s="71"/>
      <c r="AM293" s="7"/>
      <c r="AN293" s="7"/>
      <c r="AO293" s="7"/>
      <c r="AP293" s="7"/>
      <c r="AQ293" s="7"/>
    </row>
    <row r="294" spans="2:43" ht="13.5">
      <c r="B294" s="34" t="s">
        <v>89</v>
      </c>
      <c r="C294" s="27">
        <v>711116011</v>
      </c>
      <c r="D294" s="36">
        <v>2983274</v>
      </c>
      <c r="F294" s="42">
        <v>711116022</v>
      </c>
      <c r="G294" s="37"/>
      <c r="H294" s="38"/>
      <c r="I294" s="38" t="s">
        <v>91</v>
      </c>
      <c r="J294" s="38"/>
      <c r="K294" s="39"/>
      <c r="M294" s="37"/>
      <c r="N294" s="38"/>
      <c r="O294" s="38" t="s">
        <v>91</v>
      </c>
      <c r="P294" s="38"/>
      <c r="Q294" s="39"/>
      <c r="R294" s="62">
        <f t="shared" si="5"/>
        <v>60654268923</v>
      </c>
      <c r="S294" s="63"/>
      <c r="T294" s="62">
        <v>85821437977</v>
      </c>
      <c r="U294" s="63"/>
      <c r="V294" s="70">
        <v>37081164902</v>
      </c>
      <c r="W294" s="71"/>
      <c r="AM294" s="7"/>
      <c r="AN294" s="7"/>
      <c r="AO294" s="7"/>
      <c r="AP294" s="7"/>
      <c r="AQ294" s="7"/>
    </row>
    <row r="295" spans="2:43" ht="13.5">
      <c r="B295" s="34" t="s">
        <v>90</v>
      </c>
      <c r="C295" s="27">
        <v>711116021</v>
      </c>
      <c r="D295" s="36">
        <v>144003894</v>
      </c>
      <c r="F295" s="42">
        <v>711116023</v>
      </c>
      <c r="G295" s="37"/>
      <c r="H295" s="38"/>
      <c r="I295" s="38" t="s">
        <v>214</v>
      </c>
      <c r="J295" s="38"/>
      <c r="K295" s="39"/>
      <c r="M295" s="37"/>
      <c r="N295" s="38"/>
      <c r="O295" s="38" t="s">
        <v>391</v>
      </c>
      <c r="P295" s="38"/>
      <c r="Q295" s="39"/>
      <c r="R295" s="62">
        <f t="shared" si="5"/>
        <v>979686646</v>
      </c>
      <c r="S295" s="63"/>
      <c r="T295" s="62">
        <v>1023459247</v>
      </c>
      <c r="U295" s="63"/>
      <c r="V295" s="70">
        <v>896920463</v>
      </c>
      <c r="W295" s="71"/>
      <c r="AK295" s="42">
        <v>711116997</v>
      </c>
      <c r="AM295" s="7"/>
      <c r="AN295" s="7"/>
      <c r="AO295" s="7"/>
      <c r="AP295" s="7"/>
      <c r="AQ295" s="7"/>
    </row>
    <row r="296" spans="2:43" ht="13.5">
      <c r="B296" s="34" t="s">
        <v>91</v>
      </c>
      <c r="C296" s="27">
        <v>711116022</v>
      </c>
      <c r="D296" s="36">
        <v>60654268923</v>
      </c>
      <c r="F296" s="42">
        <v>711116030</v>
      </c>
      <c r="G296" s="37"/>
      <c r="H296" s="38"/>
      <c r="I296" s="38" t="s">
        <v>215</v>
      </c>
      <c r="J296" s="38"/>
      <c r="K296" s="39"/>
      <c r="M296" s="37"/>
      <c r="N296" s="38"/>
      <c r="O296" s="38" t="s">
        <v>392</v>
      </c>
      <c r="P296" s="38"/>
      <c r="Q296" s="39"/>
      <c r="R296" s="62">
        <f t="shared" si="5"/>
        <v>51315284</v>
      </c>
      <c r="S296" s="63"/>
      <c r="T296" s="62">
        <v>35958382</v>
      </c>
      <c r="U296" s="63"/>
      <c r="V296" s="70">
        <v>40703711</v>
      </c>
      <c r="W296" s="71"/>
      <c r="AK296" s="42">
        <v>711116998</v>
      </c>
      <c r="AM296" s="7"/>
      <c r="AN296" s="7"/>
      <c r="AO296" s="7"/>
      <c r="AP296" s="7"/>
      <c r="AQ296" s="7"/>
    </row>
    <row r="297" spans="2:43" ht="13.5">
      <c r="B297" s="34" t="s">
        <v>391</v>
      </c>
      <c r="C297" s="27">
        <v>711116023</v>
      </c>
      <c r="D297" s="36">
        <v>979686646</v>
      </c>
      <c r="F297" s="42"/>
      <c r="G297" s="37"/>
      <c r="H297" s="38"/>
      <c r="I297" s="38" t="s">
        <v>216</v>
      </c>
      <c r="J297" s="38"/>
      <c r="K297" s="39"/>
      <c r="M297" s="37"/>
      <c r="N297" s="38"/>
      <c r="O297" s="38" t="s">
        <v>393</v>
      </c>
      <c r="P297" s="38"/>
      <c r="Q297" s="39"/>
      <c r="R297" s="62">
        <f>VLOOKUP($AK296,$C:$D,2,FALSE)+VLOOKUP($AK297,$C:$D,2,FALSE)+VLOOKUP($AK295,$C:$D,2,FALSE)</f>
        <v>5037120996</v>
      </c>
      <c r="S297" s="63"/>
      <c r="T297" s="62">
        <v>10145329824</v>
      </c>
      <c r="U297" s="63"/>
      <c r="V297" s="70">
        <v>3179949201</v>
      </c>
      <c r="W297" s="71"/>
      <c r="AK297" s="42">
        <v>711116999</v>
      </c>
      <c r="AM297" s="7"/>
      <c r="AN297" s="7"/>
      <c r="AO297" s="7"/>
      <c r="AP297" s="7"/>
      <c r="AQ297" s="7"/>
    </row>
    <row r="298" spans="2:43" ht="13.5">
      <c r="B298" s="34" t="s">
        <v>951</v>
      </c>
      <c r="C298" s="27">
        <v>711116030</v>
      </c>
      <c r="D298" s="36">
        <v>51315284</v>
      </c>
      <c r="F298" s="42">
        <v>711102000</v>
      </c>
      <c r="G298" s="37"/>
      <c r="H298" s="38" t="s">
        <v>945</v>
      </c>
      <c r="I298" s="38"/>
      <c r="J298" s="38"/>
      <c r="K298" s="39"/>
      <c r="M298" s="37"/>
      <c r="N298" s="38" t="s">
        <v>394</v>
      </c>
      <c r="O298" s="38"/>
      <c r="P298" s="38"/>
      <c r="Q298" s="39"/>
      <c r="R298" s="62"/>
      <c r="S298" s="63">
        <f>VLOOKUP($F298,$C:$D,2,FALSE)</f>
        <v>29723925255</v>
      </c>
      <c r="T298" s="62"/>
      <c r="U298" s="63">
        <v>2276963939</v>
      </c>
      <c r="V298" s="70"/>
      <c r="W298" s="71">
        <v>1950642738</v>
      </c>
      <c r="AM298" s="7"/>
      <c r="AN298" s="7"/>
      <c r="AO298" s="7"/>
      <c r="AP298" s="7"/>
      <c r="AQ298" s="7"/>
    </row>
    <row r="299" spans="2:43" ht="13.5">
      <c r="B299" s="34" t="s">
        <v>954</v>
      </c>
      <c r="C299" s="27">
        <v>711116997</v>
      </c>
      <c r="D299" s="36">
        <v>392329089</v>
      </c>
      <c r="F299" s="42"/>
      <c r="G299" s="37" t="s">
        <v>947</v>
      </c>
      <c r="H299" s="38"/>
      <c r="I299" s="38"/>
      <c r="J299" s="38"/>
      <c r="K299" s="39"/>
      <c r="M299" s="37" t="s">
        <v>395</v>
      </c>
      <c r="N299" s="38"/>
      <c r="O299" s="38"/>
      <c r="P299" s="38"/>
      <c r="Q299" s="39"/>
      <c r="R299" s="62"/>
      <c r="S299" s="63">
        <f>SUM(S300:S303)</f>
        <v>4785800522</v>
      </c>
      <c r="T299" s="62"/>
      <c r="U299" s="63">
        <v>4620946855</v>
      </c>
      <c r="V299" s="70"/>
      <c r="W299" s="71">
        <v>2407405860</v>
      </c>
      <c r="AM299" s="7"/>
      <c r="AN299" s="7"/>
      <c r="AO299" s="7"/>
      <c r="AP299" s="7"/>
      <c r="AQ299" s="7"/>
    </row>
    <row r="300" spans="2:43" ht="13.5">
      <c r="B300" s="34" t="s">
        <v>957</v>
      </c>
      <c r="C300" s="27">
        <v>711116998</v>
      </c>
      <c r="D300" s="36">
        <v>1050061282</v>
      </c>
      <c r="F300" s="42">
        <v>722801000</v>
      </c>
      <c r="G300" s="37"/>
      <c r="H300" s="38" t="s">
        <v>217</v>
      </c>
      <c r="I300" s="38"/>
      <c r="J300" s="38"/>
      <c r="K300" s="39"/>
      <c r="M300" s="37"/>
      <c r="N300" s="38" t="s">
        <v>396</v>
      </c>
      <c r="O300" s="38"/>
      <c r="P300" s="38"/>
      <c r="Q300" s="39"/>
      <c r="R300" s="62"/>
      <c r="S300" s="63">
        <f>VLOOKUP($F300,$C:$D,2,FALSE)</f>
        <v>1132584789</v>
      </c>
      <c r="T300" s="62"/>
      <c r="U300" s="63">
        <v>1026925524</v>
      </c>
      <c r="V300" s="70"/>
      <c r="W300" s="71">
        <v>309526866</v>
      </c>
      <c r="AM300" s="7"/>
      <c r="AN300" s="7"/>
      <c r="AO300" s="7"/>
      <c r="AP300" s="7"/>
      <c r="AQ300" s="7"/>
    </row>
    <row r="301" spans="2:43" ht="13.5">
      <c r="B301" s="34" t="s">
        <v>960</v>
      </c>
      <c r="C301" s="27">
        <v>711116999</v>
      </c>
      <c r="D301" s="36">
        <v>3594730625</v>
      </c>
      <c r="F301" s="42">
        <v>722804000</v>
      </c>
      <c r="G301" s="37"/>
      <c r="H301" s="38" t="s">
        <v>218</v>
      </c>
      <c r="I301" s="38"/>
      <c r="J301" s="38"/>
      <c r="K301" s="39"/>
      <c r="M301" s="37"/>
      <c r="N301" s="38" t="s">
        <v>397</v>
      </c>
      <c r="O301" s="38"/>
      <c r="P301" s="38"/>
      <c r="Q301" s="39"/>
      <c r="R301" s="62"/>
      <c r="S301" s="63">
        <f>VLOOKUP($F301,$C:$D,2,FALSE)</f>
        <v>1949659000</v>
      </c>
      <c r="T301" s="62"/>
      <c r="U301" s="63">
        <v>2830655844</v>
      </c>
      <c r="V301" s="70"/>
      <c r="W301" s="71">
        <v>1317395277</v>
      </c>
      <c r="AM301" s="7"/>
      <c r="AN301" s="7"/>
      <c r="AO301" s="7"/>
      <c r="AP301" s="7"/>
      <c r="AQ301" s="7"/>
    </row>
    <row r="302" spans="2:43" ht="13.5">
      <c r="B302" s="34" t="s">
        <v>1164</v>
      </c>
      <c r="C302" s="27">
        <v>711156000</v>
      </c>
      <c r="D302" s="36">
        <v>4440338518</v>
      </c>
      <c r="F302" s="42">
        <v>722804100</v>
      </c>
      <c r="G302" s="37"/>
      <c r="H302" s="38" t="s">
        <v>219</v>
      </c>
      <c r="I302" s="38"/>
      <c r="J302" s="38"/>
      <c r="K302" s="39"/>
      <c r="M302" s="37"/>
      <c r="N302" s="38" t="s">
        <v>398</v>
      </c>
      <c r="O302" s="38"/>
      <c r="P302" s="38"/>
      <c r="Q302" s="39"/>
      <c r="R302" s="62"/>
      <c r="S302" s="63">
        <f>VLOOKUP($F302,$C:$D,2,FALSE)</f>
        <v>164374353</v>
      </c>
      <c r="T302" s="62"/>
      <c r="U302" s="63">
        <v>72569024</v>
      </c>
      <c r="V302" s="70"/>
      <c r="W302" s="71">
        <v>66502685</v>
      </c>
      <c r="AM302" s="7"/>
      <c r="AN302" s="7"/>
      <c r="AO302" s="7"/>
      <c r="AP302" s="7"/>
      <c r="AQ302" s="7"/>
    </row>
    <row r="303" spans="2:43" ht="13.5">
      <c r="B303" s="34" t="s">
        <v>1165</v>
      </c>
      <c r="C303" s="27">
        <v>711136000</v>
      </c>
      <c r="D303" s="36">
        <v>4650444993</v>
      </c>
      <c r="F303" s="42">
        <v>721300001</v>
      </c>
      <c r="G303" s="37"/>
      <c r="H303" s="38" t="s">
        <v>948</v>
      </c>
      <c r="I303" s="38"/>
      <c r="J303" s="38"/>
      <c r="K303" s="39"/>
      <c r="M303" s="37"/>
      <c r="N303" s="38" t="s">
        <v>220</v>
      </c>
      <c r="O303" s="38"/>
      <c r="P303" s="38"/>
      <c r="Q303" s="39"/>
      <c r="R303" s="62"/>
      <c r="S303" s="63">
        <f>VLOOKUP($F303,$C:$D,2,FALSE)</f>
        <v>1539182380</v>
      </c>
      <c r="T303" s="62"/>
      <c r="U303" s="63">
        <v>690796463</v>
      </c>
      <c r="V303" s="70"/>
      <c r="W303" s="71">
        <v>713981032</v>
      </c>
      <c r="AM303" s="7"/>
      <c r="AN303" s="7"/>
      <c r="AO303" s="7"/>
      <c r="AP303" s="7"/>
      <c r="AQ303" s="7"/>
    </row>
    <row r="304" spans="2:43" ht="13.5">
      <c r="B304" s="34" t="s">
        <v>964</v>
      </c>
      <c r="C304" s="27">
        <v>711136001</v>
      </c>
      <c r="D304" s="36">
        <v>309240070</v>
      </c>
      <c r="F304" s="42"/>
      <c r="G304" s="37" t="s">
        <v>949</v>
      </c>
      <c r="H304" s="38"/>
      <c r="I304" s="38"/>
      <c r="J304" s="38"/>
      <c r="K304" s="39"/>
      <c r="M304" s="37" t="s">
        <v>399</v>
      </c>
      <c r="N304" s="38"/>
      <c r="O304" s="38"/>
      <c r="P304" s="38"/>
      <c r="Q304" s="39"/>
      <c r="R304" s="62"/>
      <c r="S304" s="63">
        <f>SUM(S305:S306)</f>
        <v>28118031943</v>
      </c>
      <c r="T304" s="62"/>
      <c r="U304" s="63">
        <v>39263913025</v>
      </c>
      <c r="V304" s="70"/>
      <c r="W304" s="71">
        <v>12509440076</v>
      </c>
      <c r="AM304" s="7"/>
      <c r="AN304" s="7"/>
      <c r="AO304" s="7"/>
      <c r="AP304" s="7"/>
      <c r="AQ304" s="7"/>
    </row>
    <row r="305" spans="2:43" ht="13.5">
      <c r="B305" s="34" t="s">
        <v>967</v>
      </c>
      <c r="C305" s="27">
        <v>711136005</v>
      </c>
      <c r="D305" s="36">
        <v>30922200</v>
      </c>
      <c r="F305" s="42">
        <v>711101001</v>
      </c>
      <c r="G305" s="37"/>
      <c r="H305" s="38" t="s">
        <v>85</v>
      </c>
      <c r="I305" s="38"/>
      <c r="J305" s="38"/>
      <c r="K305" s="39"/>
      <c r="M305" s="37"/>
      <c r="N305" s="38" t="s">
        <v>85</v>
      </c>
      <c r="O305" s="38"/>
      <c r="P305" s="38"/>
      <c r="Q305" s="39"/>
      <c r="R305" s="62"/>
      <c r="S305" s="63">
        <f>VLOOKUP($F305,$C:$D,2,FALSE)</f>
        <v>23416189551</v>
      </c>
      <c r="T305" s="62"/>
      <c r="U305" s="63">
        <v>35109371479</v>
      </c>
      <c r="V305" s="70"/>
      <c r="W305" s="71">
        <v>11246643066</v>
      </c>
      <c r="AM305" s="7"/>
      <c r="AN305" s="7"/>
      <c r="AO305" s="7"/>
      <c r="AP305" s="7"/>
      <c r="AQ305" s="7"/>
    </row>
    <row r="306" spans="2:43" ht="13.5" customHeight="1">
      <c r="B306" s="34" t="s">
        <v>969</v>
      </c>
      <c r="C306" s="27">
        <v>711136011</v>
      </c>
      <c r="D306" s="36">
        <v>26048410</v>
      </c>
      <c r="F306" s="42">
        <v>711101011</v>
      </c>
      <c r="G306" s="37"/>
      <c r="H306" s="38" t="s">
        <v>221</v>
      </c>
      <c r="I306" s="38"/>
      <c r="J306" s="38"/>
      <c r="K306" s="39"/>
      <c r="M306" s="37"/>
      <c r="N306" s="38" t="s">
        <v>400</v>
      </c>
      <c r="O306" s="38"/>
      <c r="P306" s="38"/>
      <c r="Q306" s="39"/>
      <c r="R306" s="62"/>
      <c r="S306" s="63">
        <f>VLOOKUP($F306,$C:$D,2,FALSE)</f>
        <v>4701842392</v>
      </c>
      <c r="T306" s="62"/>
      <c r="U306" s="63">
        <v>4154541546</v>
      </c>
      <c r="V306" s="70"/>
      <c r="W306" s="71">
        <v>1262797010</v>
      </c>
      <c r="AM306" s="7"/>
      <c r="AN306" s="7"/>
      <c r="AO306" s="7"/>
      <c r="AP306" s="7"/>
      <c r="AQ306" s="7"/>
    </row>
    <row r="307" spans="2:43" ht="14.25" customHeight="1">
      <c r="B307" s="34" t="s">
        <v>971</v>
      </c>
      <c r="C307" s="27">
        <v>711136013</v>
      </c>
      <c r="D307" s="36">
        <v>2547530</v>
      </c>
      <c r="F307" s="42"/>
      <c r="G307" s="37" t="s">
        <v>950</v>
      </c>
      <c r="H307" s="38"/>
      <c r="I307" s="38"/>
      <c r="J307" s="38"/>
      <c r="K307" s="39"/>
      <c r="M307" s="37" t="s">
        <v>401</v>
      </c>
      <c r="N307" s="38"/>
      <c r="O307" s="38"/>
      <c r="P307" s="38"/>
      <c r="Q307" s="39"/>
      <c r="R307" s="62"/>
      <c r="S307" s="63">
        <f>SUM(S308:S311)</f>
        <v>11796439986</v>
      </c>
      <c r="T307" s="62"/>
      <c r="U307" s="63">
        <v>10023291836</v>
      </c>
      <c r="V307" s="70"/>
      <c r="W307" s="71">
        <v>6611716646</v>
      </c>
      <c r="AM307" s="7"/>
      <c r="AN307" s="7"/>
      <c r="AO307" s="7"/>
      <c r="AP307" s="7"/>
      <c r="AQ307" s="7"/>
    </row>
    <row r="308" spans="2:43" ht="13.5">
      <c r="B308" s="34" t="s">
        <v>973</v>
      </c>
      <c r="C308" s="27">
        <v>711136015</v>
      </c>
      <c r="D308" s="36">
        <v>446719120</v>
      </c>
      <c r="F308" s="42"/>
      <c r="G308" s="37"/>
      <c r="H308" s="38" t="s">
        <v>953</v>
      </c>
      <c r="I308" s="38"/>
      <c r="J308" s="38"/>
      <c r="K308" s="39"/>
      <c r="M308" s="37"/>
      <c r="N308" s="38" t="s">
        <v>402</v>
      </c>
      <c r="O308" s="38"/>
      <c r="P308" s="38"/>
      <c r="Q308" s="39"/>
      <c r="R308" s="62"/>
      <c r="S308" s="67">
        <v>0</v>
      </c>
      <c r="T308" s="62"/>
      <c r="U308" s="67">
        <v>0</v>
      </c>
      <c r="V308" s="70"/>
      <c r="W308" s="67">
        <v>0</v>
      </c>
      <c r="AM308" s="7"/>
      <c r="AN308" s="7"/>
      <c r="AO308" s="7"/>
      <c r="AP308" s="7"/>
      <c r="AQ308" s="7"/>
    </row>
    <row r="309" spans="2:43" ht="13.5">
      <c r="B309" s="34" t="s">
        <v>975</v>
      </c>
      <c r="C309" s="27">
        <v>711136020</v>
      </c>
      <c r="D309" s="36">
        <v>44648694</v>
      </c>
      <c r="F309" s="42">
        <v>711156000</v>
      </c>
      <c r="G309" s="37"/>
      <c r="H309" s="38" t="s">
        <v>956</v>
      </c>
      <c r="I309" s="38"/>
      <c r="J309" s="38"/>
      <c r="K309" s="39"/>
      <c r="M309" s="37"/>
      <c r="N309" s="38" t="s">
        <v>403</v>
      </c>
      <c r="O309" s="38"/>
      <c r="P309" s="38"/>
      <c r="Q309" s="39"/>
      <c r="R309" s="62"/>
      <c r="S309" s="63">
        <f>VLOOKUP($F309,$C:$D,2,FALSE)</f>
        <v>4440338518</v>
      </c>
      <c r="T309" s="62"/>
      <c r="U309" s="63">
        <v>4591612917</v>
      </c>
      <c r="V309" s="70"/>
      <c r="W309" s="71">
        <v>2932858234</v>
      </c>
      <c r="AM309" s="7"/>
      <c r="AN309" s="7"/>
      <c r="AO309" s="7"/>
      <c r="AP309" s="7"/>
      <c r="AQ309" s="7"/>
    </row>
    <row r="310" spans="2:43" ht="13.5">
      <c r="B310" s="34" t="s">
        <v>977</v>
      </c>
      <c r="C310" s="27">
        <v>711136021</v>
      </c>
      <c r="D310" s="36">
        <v>1923354792</v>
      </c>
      <c r="F310" s="42">
        <v>711136000</v>
      </c>
      <c r="G310" s="37"/>
      <c r="H310" s="38" t="s">
        <v>959</v>
      </c>
      <c r="I310" s="38"/>
      <c r="J310" s="38"/>
      <c r="K310" s="39"/>
      <c r="M310" s="37"/>
      <c r="N310" s="38" t="s">
        <v>404</v>
      </c>
      <c r="O310" s="38"/>
      <c r="P310" s="38"/>
      <c r="Q310" s="39"/>
      <c r="R310" s="62"/>
      <c r="S310" s="63">
        <f>VLOOKUP($F310,$C:$D,2,FALSE)</f>
        <v>4650444993</v>
      </c>
      <c r="T310" s="62"/>
      <c r="U310" s="63">
        <v>3739594238</v>
      </c>
      <c r="V310" s="70"/>
      <c r="W310" s="71">
        <v>2694664999</v>
      </c>
      <c r="AM310" s="7"/>
      <c r="AN310" s="7"/>
      <c r="AO310" s="7"/>
      <c r="AP310" s="7"/>
      <c r="AQ310" s="7"/>
    </row>
    <row r="311" spans="2:43" ht="13.5">
      <c r="B311" s="34" t="s">
        <v>979</v>
      </c>
      <c r="C311" s="27">
        <v>711136023</v>
      </c>
      <c r="D311" s="36">
        <v>192327989</v>
      </c>
      <c r="F311" s="42"/>
      <c r="G311" s="37"/>
      <c r="H311" s="38" t="s">
        <v>962</v>
      </c>
      <c r="I311" s="38"/>
      <c r="J311" s="38"/>
      <c r="K311" s="39"/>
      <c r="M311" s="37"/>
      <c r="N311" s="38" t="s">
        <v>405</v>
      </c>
      <c r="O311" s="38"/>
      <c r="P311" s="38"/>
      <c r="Q311" s="39"/>
      <c r="R311" s="62"/>
      <c r="S311" s="63">
        <f>SUM(R312:R317)</f>
        <v>2705656475</v>
      </c>
      <c r="T311" s="62"/>
      <c r="U311" s="63">
        <v>1692084681</v>
      </c>
      <c r="V311" s="70"/>
      <c r="W311" s="71">
        <v>984193413</v>
      </c>
      <c r="AM311" s="7"/>
      <c r="AN311" s="7"/>
      <c r="AO311" s="7"/>
      <c r="AP311" s="7"/>
      <c r="AQ311" s="7"/>
    </row>
    <row r="312" spans="2:43" ht="13.5">
      <c r="B312" s="34" t="s">
        <v>981</v>
      </c>
      <c r="C312" s="27">
        <v>711136025</v>
      </c>
      <c r="D312" s="36">
        <v>2053023</v>
      </c>
      <c r="F312" s="42">
        <v>711198016</v>
      </c>
      <c r="G312" s="37"/>
      <c r="H312" s="38"/>
      <c r="I312" s="38" t="s">
        <v>92</v>
      </c>
      <c r="J312" s="38"/>
      <c r="K312" s="39"/>
      <c r="M312" s="37"/>
      <c r="N312" s="38"/>
      <c r="O312" s="38" t="s">
        <v>92</v>
      </c>
      <c r="P312" s="38"/>
      <c r="Q312" s="39"/>
      <c r="R312" s="62">
        <f>VLOOKUP($F312,$C:$D,2,FALSE)</f>
        <v>202533720</v>
      </c>
      <c r="S312" s="63"/>
      <c r="T312" s="62">
        <v>202221420</v>
      </c>
      <c r="U312" s="63"/>
      <c r="V312" s="70">
        <v>180084650</v>
      </c>
      <c r="W312" s="71"/>
      <c r="AK312" s="42">
        <v>711198026</v>
      </c>
      <c r="AM312" s="7"/>
      <c r="AN312" s="7"/>
      <c r="AO312" s="7"/>
      <c r="AP312" s="7"/>
      <c r="AQ312" s="7"/>
    </row>
    <row r="313" spans="2:43" ht="13.5">
      <c r="B313" s="34" t="s">
        <v>984</v>
      </c>
      <c r="C313" s="27">
        <v>711136027</v>
      </c>
      <c r="D313" s="36">
        <v>205294</v>
      </c>
      <c r="F313" s="42">
        <v>711198021</v>
      </c>
      <c r="G313" s="37"/>
      <c r="H313" s="38"/>
      <c r="I313" s="38" t="s">
        <v>93</v>
      </c>
      <c r="J313" s="38"/>
      <c r="K313" s="39"/>
      <c r="M313" s="37"/>
      <c r="N313" s="38"/>
      <c r="O313" s="38" t="s">
        <v>93</v>
      </c>
      <c r="P313" s="38"/>
      <c r="Q313" s="39"/>
      <c r="R313" s="62">
        <f>VLOOKUP($F313,$C:$D,2,FALSE)</f>
        <v>503909569</v>
      </c>
      <c r="S313" s="63"/>
      <c r="T313" s="62">
        <v>476654809</v>
      </c>
      <c r="U313" s="63"/>
      <c r="V313" s="70">
        <v>377937389</v>
      </c>
      <c r="W313" s="71"/>
      <c r="AK313" s="42">
        <v>711198027</v>
      </c>
      <c r="AM313" s="7"/>
      <c r="AN313" s="7"/>
      <c r="AO313" s="7"/>
      <c r="AP313" s="7"/>
      <c r="AQ313" s="7"/>
    </row>
    <row r="314" spans="2:43" ht="16.5" customHeight="1">
      <c r="B314" s="34" t="s">
        <v>986</v>
      </c>
      <c r="C314" s="27">
        <v>711136030</v>
      </c>
      <c r="D314" s="36">
        <v>121470</v>
      </c>
      <c r="F314" s="42"/>
      <c r="G314" s="37"/>
      <c r="H314" s="38"/>
      <c r="I314" s="38" t="s">
        <v>966</v>
      </c>
      <c r="J314" s="38"/>
      <c r="K314" s="39"/>
      <c r="M314" s="37"/>
      <c r="N314" s="38"/>
      <c r="O314" s="38" t="s">
        <v>94</v>
      </c>
      <c r="P314" s="38"/>
      <c r="Q314" s="39"/>
      <c r="R314" s="62">
        <f>VLOOKUP($AK312,$C:$D,2,FALSE)+VLOOKUP($AK313,$C:$D,2,FALSE)</f>
        <v>1663600291</v>
      </c>
      <c r="S314" s="63"/>
      <c r="T314" s="62">
        <v>638630000</v>
      </c>
      <c r="U314" s="63"/>
      <c r="V314" s="70">
        <v>234476640</v>
      </c>
      <c r="W314" s="71"/>
      <c r="AM314" s="7"/>
      <c r="AN314" s="7"/>
      <c r="AO314" s="7"/>
      <c r="AP314" s="7"/>
      <c r="AQ314" s="7"/>
    </row>
    <row r="315" spans="2:43" ht="13.5">
      <c r="B315" s="34" t="s">
        <v>988</v>
      </c>
      <c r="C315" s="27">
        <v>711136031</v>
      </c>
      <c r="D315" s="36">
        <v>12120</v>
      </c>
      <c r="F315" s="42">
        <v>711198041</v>
      </c>
      <c r="G315" s="37"/>
      <c r="H315" s="38"/>
      <c r="I315" s="38" t="s">
        <v>95</v>
      </c>
      <c r="J315" s="38"/>
      <c r="K315" s="39"/>
      <c r="M315" s="37"/>
      <c r="N315" s="38"/>
      <c r="O315" s="38" t="s">
        <v>95</v>
      </c>
      <c r="P315" s="38"/>
      <c r="Q315" s="39"/>
      <c r="R315" s="62">
        <f>VLOOKUP($F315,$C:$D,2,FALSE)</f>
        <v>19440000</v>
      </c>
      <c r="S315" s="63"/>
      <c r="T315" s="62">
        <v>21020000</v>
      </c>
      <c r="U315" s="63"/>
      <c r="V315" s="70">
        <v>12960000</v>
      </c>
      <c r="W315" s="71"/>
      <c r="AM315" s="7"/>
      <c r="AN315" s="7"/>
      <c r="AO315" s="7"/>
      <c r="AP315" s="7"/>
      <c r="AQ315" s="7"/>
    </row>
    <row r="316" spans="2:43" ht="13.5">
      <c r="B316" s="34" t="s">
        <v>989</v>
      </c>
      <c r="C316" s="27">
        <v>711136029</v>
      </c>
      <c r="D316" s="36">
        <v>10305059</v>
      </c>
      <c r="F316" s="42">
        <v>711198042</v>
      </c>
      <c r="G316" s="37"/>
      <c r="H316" s="38"/>
      <c r="I316" s="38" t="s">
        <v>222</v>
      </c>
      <c r="J316" s="38"/>
      <c r="K316" s="39"/>
      <c r="M316" s="37"/>
      <c r="N316" s="38"/>
      <c r="O316" s="38" t="s">
        <v>406</v>
      </c>
      <c r="P316" s="38"/>
      <c r="Q316" s="39"/>
      <c r="R316" s="62">
        <f>VLOOKUP($F316,$C:$D,2,FALSE)</f>
        <v>5040300</v>
      </c>
      <c r="S316" s="63"/>
      <c r="T316" s="62">
        <v>3981600</v>
      </c>
      <c r="U316" s="63"/>
      <c r="V316" s="70">
        <v>1501200</v>
      </c>
      <c r="W316" s="71"/>
      <c r="AM316" s="7"/>
      <c r="AN316" s="7"/>
      <c r="AO316" s="7"/>
      <c r="AP316" s="7"/>
      <c r="AQ316" s="7"/>
    </row>
    <row r="317" spans="2:43" ht="13.5">
      <c r="B317" s="34" t="s">
        <v>991</v>
      </c>
      <c r="C317" s="27">
        <v>711136033</v>
      </c>
      <c r="D317" s="36">
        <v>991359</v>
      </c>
      <c r="F317" s="42">
        <v>711198056</v>
      </c>
      <c r="G317" s="37"/>
      <c r="H317" s="38"/>
      <c r="I317" s="38" t="s">
        <v>223</v>
      </c>
      <c r="J317" s="38"/>
      <c r="K317" s="39"/>
      <c r="M317" s="37"/>
      <c r="N317" s="38"/>
      <c r="O317" s="38" t="s">
        <v>407</v>
      </c>
      <c r="P317" s="38"/>
      <c r="Q317" s="39"/>
      <c r="R317" s="62">
        <f>VLOOKUP($F317,$C:$D,2,FALSE)</f>
        <v>311132595</v>
      </c>
      <c r="S317" s="63"/>
      <c r="T317" s="62">
        <v>349576852</v>
      </c>
      <c r="U317" s="63"/>
      <c r="V317" s="70">
        <v>177233534</v>
      </c>
      <c r="W317" s="71"/>
      <c r="AM317" s="7"/>
      <c r="AN317" s="7"/>
      <c r="AO317" s="7"/>
      <c r="AP317" s="7"/>
      <c r="AQ317" s="7"/>
    </row>
    <row r="318" spans="2:43" ht="13.5">
      <c r="B318" s="34" t="s">
        <v>993</v>
      </c>
      <c r="C318" s="27">
        <v>711136034</v>
      </c>
      <c r="D318" s="36">
        <v>0</v>
      </c>
      <c r="F318" s="42"/>
      <c r="G318" s="52" t="s">
        <v>96</v>
      </c>
      <c r="H318" s="53"/>
      <c r="I318" s="53"/>
      <c r="J318" s="53"/>
      <c r="K318" s="54"/>
      <c r="M318" s="37" t="s">
        <v>96</v>
      </c>
      <c r="N318" s="38"/>
      <c r="O318" s="38"/>
      <c r="P318" s="38"/>
      <c r="Q318" s="39"/>
      <c r="R318" s="70"/>
      <c r="S318" s="71">
        <f>S214+S252+S270+S283+S299+S304+S307</f>
        <v>6266730518891</v>
      </c>
      <c r="T318" s="70"/>
      <c r="U318" s="71">
        <v>7028816027345</v>
      </c>
      <c r="V318" s="70"/>
      <c r="W318" s="71">
        <v>4020431494843</v>
      </c>
      <c r="AM318" s="7"/>
      <c r="AN318" s="7"/>
      <c r="AO318" s="7"/>
      <c r="AP318" s="7"/>
      <c r="AQ318" s="7"/>
    </row>
    <row r="319" spans="2:43" ht="13.5">
      <c r="B319" s="34" t="s">
        <v>995</v>
      </c>
      <c r="C319" s="27">
        <v>711136036</v>
      </c>
      <c r="D319" s="36">
        <v>0</v>
      </c>
      <c r="F319" s="42"/>
      <c r="G319" s="37" t="s">
        <v>97</v>
      </c>
      <c r="H319" s="38"/>
      <c r="I319" s="38"/>
      <c r="J319" s="38"/>
      <c r="K319" s="39"/>
      <c r="M319" s="37" t="s">
        <v>97</v>
      </c>
      <c r="N319" s="38"/>
      <c r="O319" s="38"/>
      <c r="P319" s="38"/>
      <c r="Q319" s="39"/>
      <c r="R319" s="62"/>
      <c r="S319" s="63"/>
      <c r="T319" s="62"/>
      <c r="U319" s="63"/>
      <c r="V319" s="70"/>
      <c r="W319" s="71"/>
      <c r="AM319" s="7"/>
      <c r="AN319" s="7"/>
      <c r="AO319" s="7"/>
      <c r="AP319" s="7"/>
      <c r="AQ319" s="7"/>
    </row>
    <row r="320" spans="2:43" ht="13.5">
      <c r="B320" s="34" t="s">
        <v>996</v>
      </c>
      <c r="C320" s="27">
        <v>711136043</v>
      </c>
      <c r="D320" s="36">
        <v>1633635471</v>
      </c>
      <c r="F320" s="42"/>
      <c r="G320" s="37" t="s">
        <v>224</v>
      </c>
      <c r="H320" s="38"/>
      <c r="I320" s="38"/>
      <c r="J320" s="38"/>
      <c r="K320" s="39"/>
      <c r="M320" s="37" t="s">
        <v>408</v>
      </c>
      <c r="N320" s="38"/>
      <c r="O320" s="38"/>
      <c r="P320" s="38"/>
      <c r="Q320" s="39"/>
      <c r="R320" s="62"/>
      <c r="S320" s="63">
        <f>SUM(S321:S322)</f>
        <v>363969375000</v>
      </c>
      <c r="T320" s="62"/>
      <c r="U320" s="63">
        <v>335114900000</v>
      </c>
      <c r="V320" s="70"/>
      <c r="W320" s="71">
        <v>277405950000</v>
      </c>
      <c r="AM320" s="7"/>
      <c r="AN320" s="7"/>
      <c r="AO320" s="7"/>
      <c r="AP320" s="7"/>
      <c r="AQ320" s="7"/>
    </row>
    <row r="321" spans="2:43" ht="13.5">
      <c r="B321" s="34" t="s">
        <v>997</v>
      </c>
      <c r="C321" s="27">
        <v>711136072</v>
      </c>
      <c r="D321" s="36">
        <v>27312392</v>
      </c>
      <c r="F321" s="42">
        <v>810601000</v>
      </c>
      <c r="G321" s="37"/>
      <c r="H321" s="38" t="s">
        <v>98</v>
      </c>
      <c r="I321" s="38"/>
      <c r="J321" s="38"/>
      <c r="K321" s="39"/>
      <c r="M321" s="37"/>
      <c r="N321" s="38" t="s">
        <v>98</v>
      </c>
      <c r="O321" s="38"/>
      <c r="P321" s="38"/>
      <c r="Q321" s="39"/>
      <c r="R321" s="62"/>
      <c r="S321" s="63">
        <f>VLOOKUP($F321,$C:$D,2,FALSE)</f>
        <v>277405950000</v>
      </c>
      <c r="T321" s="62"/>
      <c r="U321" s="63">
        <v>277405950000</v>
      </c>
      <c r="V321" s="70"/>
      <c r="W321" s="71">
        <v>277405950000</v>
      </c>
      <c r="AM321" s="7"/>
      <c r="AN321" s="7"/>
      <c r="AO321" s="7"/>
      <c r="AP321" s="7"/>
      <c r="AQ321" s="7"/>
    </row>
    <row r="322" spans="2:43" ht="13.5">
      <c r="B322" s="34" t="s">
        <v>1166</v>
      </c>
      <c r="C322" s="27">
        <v>711198000</v>
      </c>
      <c r="D322" s="36">
        <v>2705656475</v>
      </c>
      <c r="F322" s="42">
        <v>810606000</v>
      </c>
      <c r="G322" s="37"/>
      <c r="H322" s="38" t="s">
        <v>983</v>
      </c>
      <c r="I322" s="38"/>
      <c r="J322" s="38"/>
      <c r="K322" s="39"/>
      <c r="M322" s="37"/>
      <c r="N322" s="38" t="s">
        <v>409</v>
      </c>
      <c r="O322" s="38"/>
      <c r="P322" s="38"/>
      <c r="Q322" s="39"/>
      <c r="R322" s="62"/>
      <c r="S322" s="63">
        <f>VLOOKUP($F322,$C:$D,2,FALSE)</f>
        <v>86563425000</v>
      </c>
      <c r="T322" s="62"/>
      <c r="U322" s="63">
        <v>57708950000</v>
      </c>
      <c r="V322" s="70"/>
      <c r="W322" s="67">
        <v>0</v>
      </c>
      <c r="AM322" s="7"/>
      <c r="AN322" s="7"/>
      <c r="AO322" s="7"/>
      <c r="AP322" s="7"/>
      <c r="AQ322" s="7"/>
    </row>
    <row r="323" spans="2:43" ht="13.5">
      <c r="B323" s="34" t="s">
        <v>92</v>
      </c>
      <c r="C323" s="27">
        <v>711198016</v>
      </c>
      <c r="D323" s="36">
        <v>202533720</v>
      </c>
      <c r="F323" s="42"/>
      <c r="G323" s="37" t="s">
        <v>225</v>
      </c>
      <c r="H323" s="38"/>
      <c r="I323" s="38"/>
      <c r="J323" s="38"/>
      <c r="K323" s="39"/>
      <c r="M323" s="37" t="s">
        <v>410</v>
      </c>
      <c r="N323" s="38"/>
      <c r="O323" s="38"/>
      <c r="P323" s="38"/>
      <c r="Q323" s="39"/>
      <c r="R323" s="62"/>
      <c r="S323" s="63">
        <f>SUM(S324:S326)</f>
        <v>100257247482</v>
      </c>
      <c r="T323" s="62"/>
      <c r="U323" s="63">
        <v>70096043647</v>
      </c>
      <c r="V323" s="70"/>
      <c r="W323" s="71">
        <v>9767358387</v>
      </c>
      <c r="AM323" s="7"/>
      <c r="AN323" s="7"/>
      <c r="AO323" s="7"/>
      <c r="AP323" s="7"/>
      <c r="AQ323" s="7"/>
    </row>
    <row r="324" spans="2:43" ht="13.5">
      <c r="B324" s="34" t="s">
        <v>93</v>
      </c>
      <c r="C324" s="27">
        <v>711198021</v>
      </c>
      <c r="D324" s="36">
        <v>503909569</v>
      </c>
      <c r="F324" s="42">
        <v>830100000</v>
      </c>
      <c r="G324" s="37"/>
      <c r="H324" s="38" t="s">
        <v>99</v>
      </c>
      <c r="I324" s="38"/>
      <c r="J324" s="38"/>
      <c r="K324" s="39"/>
      <c r="M324" s="37"/>
      <c r="N324" s="38" t="s">
        <v>99</v>
      </c>
      <c r="O324" s="38"/>
      <c r="P324" s="38"/>
      <c r="Q324" s="39"/>
      <c r="R324" s="62"/>
      <c r="S324" s="63">
        <f>VLOOKUP($F324,$C:$D,2,FALSE)</f>
        <v>100252645668</v>
      </c>
      <c r="T324" s="62"/>
      <c r="U324" s="63">
        <v>70091441833</v>
      </c>
      <c r="V324" s="70"/>
      <c r="W324" s="71">
        <v>9762756573</v>
      </c>
      <c r="AM324" s="7"/>
      <c r="AN324" s="7"/>
      <c r="AO324" s="7"/>
      <c r="AP324" s="7"/>
      <c r="AQ324" s="7"/>
    </row>
    <row r="325" spans="2:43" ht="13.5">
      <c r="B325" s="34" t="s">
        <v>94</v>
      </c>
      <c r="C325" s="27">
        <v>711198026</v>
      </c>
      <c r="D325" s="36">
        <v>1634963421</v>
      </c>
      <c r="F325" s="42">
        <v>831100000</v>
      </c>
      <c r="G325" s="37"/>
      <c r="H325" s="38" t="s">
        <v>100</v>
      </c>
      <c r="I325" s="38"/>
      <c r="J325" s="38"/>
      <c r="K325" s="39"/>
      <c r="M325" s="37"/>
      <c r="N325" s="38" t="s">
        <v>100</v>
      </c>
      <c r="O325" s="38"/>
      <c r="P325" s="38"/>
      <c r="Q325" s="39"/>
      <c r="R325" s="62"/>
      <c r="S325" s="63">
        <f>VLOOKUP($F325,$C:$D,2,FALSE)</f>
        <v>1505390</v>
      </c>
      <c r="T325" s="62"/>
      <c r="U325" s="63">
        <v>1505390</v>
      </c>
      <c r="V325" s="70"/>
      <c r="W325" s="71">
        <v>1505390</v>
      </c>
      <c r="AM325" s="7"/>
      <c r="AN325" s="7"/>
      <c r="AO325" s="7"/>
      <c r="AP325" s="7"/>
      <c r="AQ325" s="7"/>
    </row>
    <row r="326" spans="2:43" ht="13.5">
      <c r="B326" s="34" t="s">
        <v>998</v>
      </c>
      <c r="C326" s="27">
        <v>711198027</v>
      </c>
      <c r="D326" s="36">
        <v>28636870</v>
      </c>
      <c r="F326" s="42">
        <v>831600000</v>
      </c>
      <c r="G326" s="37"/>
      <c r="H326" s="38" t="s">
        <v>101</v>
      </c>
      <c r="I326" s="38"/>
      <c r="J326" s="38"/>
      <c r="K326" s="39"/>
      <c r="M326" s="37"/>
      <c r="N326" s="38" t="s">
        <v>101</v>
      </c>
      <c r="O326" s="38"/>
      <c r="P326" s="38"/>
      <c r="Q326" s="39"/>
      <c r="R326" s="62"/>
      <c r="S326" s="63">
        <f>VLOOKUP($F326,$C:$D,2,FALSE)</f>
        <v>3096424</v>
      </c>
      <c r="T326" s="62"/>
      <c r="U326" s="63">
        <v>3096424</v>
      </c>
      <c r="V326" s="70"/>
      <c r="W326" s="71">
        <v>3096424</v>
      </c>
      <c r="AM326" s="7"/>
      <c r="AN326" s="7"/>
      <c r="AO326" s="7"/>
      <c r="AP326" s="7"/>
      <c r="AQ326" s="7"/>
    </row>
    <row r="327" spans="2:43" ht="13.5">
      <c r="B327" s="34" t="s">
        <v>1000</v>
      </c>
      <c r="C327" s="27">
        <v>711198041</v>
      </c>
      <c r="D327" s="36">
        <v>19440000</v>
      </c>
      <c r="F327" s="42"/>
      <c r="G327" s="37" t="s">
        <v>226</v>
      </c>
      <c r="H327" s="38"/>
      <c r="I327" s="38"/>
      <c r="J327" s="38"/>
      <c r="K327" s="39"/>
      <c r="M327" s="37" t="s">
        <v>411</v>
      </c>
      <c r="N327" s="38"/>
      <c r="O327" s="38"/>
      <c r="P327" s="38"/>
      <c r="Q327" s="39"/>
      <c r="R327" s="62"/>
      <c r="S327" s="63">
        <f>S328</f>
        <v>-46549638620</v>
      </c>
      <c r="T327" s="62"/>
      <c r="U327" s="63">
        <v>-46549638620</v>
      </c>
      <c r="V327" s="70"/>
      <c r="W327" s="71">
        <v>-46549638620</v>
      </c>
      <c r="AM327" s="7"/>
      <c r="AN327" s="7"/>
      <c r="AO327" s="7"/>
      <c r="AP327" s="7"/>
      <c r="AQ327" s="7"/>
    </row>
    <row r="328" spans="2:43" ht="13.5">
      <c r="B328" s="34" t="s">
        <v>1002</v>
      </c>
      <c r="C328" s="27">
        <v>711198042</v>
      </c>
      <c r="D328" s="36">
        <v>5040300</v>
      </c>
      <c r="F328" s="42">
        <v>850600000</v>
      </c>
      <c r="G328" s="37"/>
      <c r="H328" s="38" t="s">
        <v>102</v>
      </c>
      <c r="I328" s="38"/>
      <c r="J328" s="38"/>
      <c r="K328" s="39"/>
      <c r="M328" s="37"/>
      <c r="N328" s="38" t="s">
        <v>102</v>
      </c>
      <c r="O328" s="38"/>
      <c r="P328" s="38"/>
      <c r="Q328" s="39"/>
      <c r="R328" s="62"/>
      <c r="S328" s="63">
        <f>VLOOKUP($F328,$C:$D,2,FALSE)</f>
        <v>-46549638620</v>
      </c>
      <c r="T328" s="62"/>
      <c r="U328" s="63">
        <v>-46549638620</v>
      </c>
      <c r="V328" s="70"/>
      <c r="W328" s="71">
        <v>-46549638620</v>
      </c>
      <c r="AM328" s="7"/>
      <c r="AN328" s="7"/>
      <c r="AO328" s="7"/>
      <c r="AP328" s="7"/>
      <c r="AQ328" s="7"/>
    </row>
    <row r="329" spans="2:43" ht="13.5">
      <c r="B329" s="34" t="s">
        <v>1004</v>
      </c>
      <c r="C329" s="27">
        <v>711198056</v>
      </c>
      <c r="D329" s="36">
        <v>311132595</v>
      </c>
      <c r="F329" s="42"/>
      <c r="G329" s="37" t="s">
        <v>240</v>
      </c>
      <c r="H329" s="38"/>
      <c r="I329" s="38"/>
      <c r="J329" s="38"/>
      <c r="K329" s="39"/>
      <c r="M329" s="37" t="s">
        <v>412</v>
      </c>
      <c r="N329" s="38"/>
      <c r="O329" s="38"/>
      <c r="P329" s="38"/>
      <c r="Q329" s="39"/>
      <c r="R329" s="62"/>
      <c r="S329" s="63">
        <f>SUM(S330:S332)</f>
        <v>399324440455</v>
      </c>
      <c r="T329" s="62"/>
      <c r="U329" s="63">
        <v>382346092155</v>
      </c>
      <c r="V329" s="70"/>
      <c r="W329" s="71">
        <v>274325182599</v>
      </c>
      <c r="AM329" s="7"/>
      <c r="AN329" s="7"/>
      <c r="AO329" s="7"/>
      <c r="AP329" s="7"/>
      <c r="AQ329" s="7"/>
    </row>
    <row r="330" spans="2:43" ht="13.5">
      <c r="B330" s="34" t="s">
        <v>1006</v>
      </c>
      <c r="C330" s="27"/>
      <c r="D330" s="36">
        <v>6266730518891</v>
      </c>
      <c r="F330" s="42">
        <v>840100000</v>
      </c>
      <c r="G330" s="37"/>
      <c r="H330" s="38" t="s">
        <v>103</v>
      </c>
      <c r="I330" s="38"/>
      <c r="J330" s="38"/>
      <c r="K330" s="39"/>
      <c r="M330" s="37"/>
      <c r="N330" s="38" t="s">
        <v>103</v>
      </c>
      <c r="O330" s="38"/>
      <c r="P330" s="38"/>
      <c r="Q330" s="39"/>
      <c r="R330" s="62"/>
      <c r="S330" s="63">
        <f>VLOOKUP($F330,$C:$D,2,FALSE)</f>
        <v>12986377252</v>
      </c>
      <c r="T330" s="62"/>
      <c r="U330" s="63">
        <v>9772031440</v>
      </c>
      <c r="V330" s="70"/>
      <c r="W330" s="71">
        <v>8033035066</v>
      </c>
      <c r="AM330" s="7"/>
      <c r="AN330" s="7"/>
      <c r="AO330" s="7"/>
      <c r="AP330" s="7"/>
      <c r="AQ330" s="7"/>
    </row>
    <row r="331" spans="2:43" ht="13.5">
      <c r="B331" s="34" t="s">
        <v>97</v>
      </c>
      <c r="C331" s="27">
        <v>800000000</v>
      </c>
      <c r="D331" s="36">
        <v>0</v>
      </c>
      <c r="F331" s="42">
        <v>840200000</v>
      </c>
      <c r="G331" s="37"/>
      <c r="H331" s="38" t="s">
        <v>104</v>
      </c>
      <c r="I331" s="38"/>
      <c r="J331" s="38"/>
      <c r="K331" s="39"/>
      <c r="M331" s="37"/>
      <c r="N331" s="38" t="s">
        <v>1226</v>
      </c>
      <c r="O331" s="38"/>
      <c r="P331" s="38"/>
      <c r="Q331" s="39"/>
      <c r="R331" s="62"/>
      <c r="S331" s="63">
        <f>VLOOKUP($F331,$C:$D,2,FALSE)</f>
        <v>9087973818</v>
      </c>
      <c r="T331" s="62"/>
      <c r="U331" s="63">
        <v>7959167253</v>
      </c>
      <c r="V331" s="70"/>
      <c r="W331" s="71">
        <v>3637917734</v>
      </c>
      <c r="AM331" s="7"/>
      <c r="AN331" s="7"/>
      <c r="AO331" s="7"/>
      <c r="AP331" s="7"/>
      <c r="AQ331" s="7"/>
    </row>
    <row r="332" spans="2:43" ht="13.5">
      <c r="B332" s="34" t="s">
        <v>408</v>
      </c>
      <c r="C332" s="27">
        <v>810000000</v>
      </c>
      <c r="D332" s="36">
        <v>363969375000</v>
      </c>
      <c r="F332" s="42">
        <v>842600000</v>
      </c>
      <c r="G332" s="37"/>
      <c r="H332" s="38" t="s">
        <v>227</v>
      </c>
      <c r="I332" s="38"/>
      <c r="J332" s="38"/>
      <c r="K332" s="39"/>
      <c r="M332" s="37"/>
      <c r="N332" s="38" t="s">
        <v>1227</v>
      </c>
      <c r="O332" s="38"/>
      <c r="P332" s="38"/>
      <c r="Q332" s="39"/>
      <c r="R332" s="62"/>
      <c r="S332" s="63">
        <f>VLOOKUP($F332,$C:$D,2,FALSE)</f>
        <v>377250089385</v>
      </c>
      <c r="T332" s="62"/>
      <c r="U332" s="63">
        <v>364614893462</v>
      </c>
      <c r="V332" s="70"/>
      <c r="W332" s="71">
        <v>262654229799</v>
      </c>
      <c r="AM332" s="7"/>
      <c r="AN332" s="7"/>
      <c r="AO332" s="7"/>
      <c r="AP332" s="7"/>
      <c r="AQ332" s="7"/>
    </row>
    <row r="333" spans="2:43" ht="13.5">
      <c r="B333" s="34" t="s">
        <v>98</v>
      </c>
      <c r="C333" s="27">
        <v>810601000</v>
      </c>
      <c r="D333" s="36">
        <v>277405950000</v>
      </c>
      <c r="F333" s="42"/>
      <c r="G333" s="52" t="s">
        <v>105</v>
      </c>
      <c r="H333" s="53"/>
      <c r="I333" s="53"/>
      <c r="J333" s="53"/>
      <c r="K333" s="54"/>
      <c r="M333" s="37" t="s">
        <v>105</v>
      </c>
      <c r="N333" s="38"/>
      <c r="O333" s="38"/>
      <c r="P333" s="38"/>
      <c r="Q333" s="39"/>
      <c r="R333" s="70"/>
      <c r="S333" s="71">
        <f>S320+S323+S327+S329</f>
        <v>817001424317</v>
      </c>
      <c r="T333" s="70"/>
      <c r="U333" s="71">
        <v>741007397182</v>
      </c>
      <c r="V333" s="70"/>
      <c r="W333" s="71">
        <v>514948852366</v>
      </c>
      <c r="AM333" s="7"/>
      <c r="AN333" s="7"/>
      <c r="AO333" s="7"/>
      <c r="AP333" s="7"/>
      <c r="AQ333" s="7"/>
    </row>
    <row r="334" spans="2:43" ht="13.5">
      <c r="B334" s="34" t="s">
        <v>409</v>
      </c>
      <c r="C334" s="27">
        <v>810606000</v>
      </c>
      <c r="D334" s="36">
        <v>86563425000</v>
      </c>
      <c r="F334" s="42"/>
      <c r="G334" s="55" t="s">
        <v>106</v>
      </c>
      <c r="H334" s="56"/>
      <c r="I334" s="56"/>
      <c r="J334" s="56"/>
      <c r="K334" s="57"/>
      <c r="M334" s="55" t="s">
        <v>106</v>
      </c>
      <c r="N334" s="56"/>
      <c r="O334" s="56"/>
      <c r="P334" s="56"/>
      <c r="Q334" s="57"/>
      <c r="R334" s="65"/>
      <c r="S334" s="76">
        <f>S318+S333</f>
        <v>7083731943208</v>
      </c>
      <c r="T334" s="65"/>
      <c r="U334" s="76">
        <v>7769823424527</v>
      </c>
      <c r="V334" s="74"/>
      <c r="W334" s="75">
        <v>4535380347209</v>
      </c>
      <c r="AM334" s="7"/>
      <c r="AN334" s="7"/>
      <c r="AO334" s="7"/>
      <c r="AP334" s="7"/>
      <c r="AQ334" s="7"/>
    </row>
    <row r="335" spans="2:43" ht="13.5">
      <c r="B335" s="34" t="s">
        <v>1011</v>
      </c>
      <c r="C335" s="27">
        <v>810606020</v>
      </c>
      <c r="D335" s="36">
        <v>86563425000</v>
      </c>
    </row>
    <row r="336" spans="2:43" ht="13.5">
      <c r="B336" s="34" t="s">
        <v>410</v>
      </c>
      <c r="C336" s="27">
        <v>830000000</v>
      </c>
      <c r="D336" s="36">
        <v>100257247482</v>
      </c>
    </row>
    <row r="337" spans="2:43" ht="13.5">
      <c r="B337" s="34" t="s">
        <v>99</v>
      </c>
      <c r="C337" s="27">
        <v>830100000</v>
      </c>
      <c r="D337" s="36">
        <v>100252645668</v>
      </c>
      <c r="E337" s="28"/>
    </row>
    <row r="338" spans="2:43" ht="13.5">
      <c r="B338" s="34" t="s">
        <v>100</v>
      </c>
      <c r="C338" s="27">
        <v>831100000</v>
      </c>
      <c r="D338" s="36">
        <v>1505390</v>
      </c>
      <c r="E338" s="28"/>
    </row>
    <row r="339" spans="2:43" ht="13.5">
      <c r="B339" s="34" t="s">
        <v>101</v>
      </c>
      <c r="C339" s="27">
        <v>831600000</v>
      </c>
      <c r="D339" s="36">
        <v>3096424</v>
      </c>
      <c r="E339" s="28"/>
    </row>
    <row r="340" spans="2:43" ht="13.5">
      <c r="B340" s="34" t="s">
        <v>1016</v>
      </c>
      <c r="C340" s="27">
        <v>831699000</v>
      </c>
      <c r="D340" s="36">
        <v>3096424</v>
      </c>
      <c r="E340" s="28"/>
      <c r="AM340" s="7"/>
      <c r="AN340" s="7"/>
      <c r="AO340" s="7"/>
      <c r="AP340" s="7"/>
      <c r="AQ340" s="7"/>
    </row>
    <row r="341" spans="2:43" ht="13.5">
      <c r="B341" s="34" t="s">
        <v>411</v>
      </c>
      <c r="C341" s="27">
        <v>850000000</v>
      </c>
      <c r="D341" s="36">
        <v>-46549638620</v>
      </c>
      <c r="AM341" s="7"/>
      <c r="AN341" s="7"/>
      <c r="AO341" s="7"/>
      <c r="AP341" s="7"/>
      <c r="AQ341" s="7"/>
    </row>
    <row r="342" spans="2:43" ht="13.5">
      <c r="B342" s="34" t="s">
        <v>102</v>
      </c>
      <c r="C342" s="27">
        <v>850600000</v>
      </c>
      <c r="D342" s="36">
        <v>-46549638620</v>
      </c>
      <c r="AM342" s="7"/>
      <c r="AN342" s="7"/>
      <c r="AO342" s="7"/>
      <c r="AP342" s="7"/>
      <c r="AQ342" s="7"/>
    </row>
    <row r="343" spans="2:43" ht="13.5">
      <c r="B343" s="34" t="s">
        <v>412</v>
      </c>
      <c r="C343" s="27">
        <v>840000000</v>
      </c>
      <c r="D343" s="36">
        <v>399324440455</v>
      </c>
      <c r="E343" s="28"/>
      <c r="AM343" s="7"/>
      <c r="AN343" s="7"/>
      <c r="AO343" s="7"/>
      <c r="AP343" s="7"/>
      <c r="AQ343" s="7"/>
    </row>
    <row r="344" spans="2:43" ht="13.5">
      <c r="B344" s="34" t="s">
        <v>103</v>
      </c>
      <c r="C344" s="27">
        <v>840100000</v>
      </c>
      <c r="D344" s="36">
        <v>12986377252</v>
      </c>
      <c r="AM344" s="7"/>
      <c r="AN344" s="7"/>
      <c r="AO344" s="7"/>
      <c r="AP344" s="7"/>
      <c r="AQ344" s="7"/>
    </row>
    <row r="345" spans="2:43" ht="13.5">
      <c r="B345" s="34" t="s">
        <v>104</v>
      </c>
      <c r="C345" s="27">
        <v>840200000</v>
      </c>
      <c r="D345" s="36">
        <v>9087973818</v>
      </c>
      <c r="AM345" s="7"/>
      <c r="AN345" s="7"/>
      <c r="AO345" s="7"/>
      <c r="AP345" s="7"/>
      <c r="AQ345" s="7"/>
    </row>
    <row r="346" spans="2:43" ht="13.5">
      <c r="B346" s="34" t="s">
        <v>413</v>
      </c>
      <c r="C346" s="27">
        <v>842600000</v>
      </c>
      <c r="D346" s="36">
        <v>377250089385</v>
      </c>
      <c r="AM346" s="7"/>
      <c r="AN346" s="7"/>
      <c r="AO346" s="7"/>
      <c r="AP346" s="7"/>
      <c r="AQ346" s="7"/>
    </row>
    <row r="347" spans="2:43" ht="13.5">
      <c r="B347" s="34" t="s">
        <v>1018</v>
      </c>
      <c r="C347" s="27">
        <v>842621000</v>
      </c>
      <c r="D347" s="36">
        <v>49121806424</v>
      </c>
      <c r="AM347" s="7"/>
      <c r="AN347" s="7"/>
      <c r="AO347" s="7"/>
      <c r="AP347" s="7"/>
      <c r="AQ347" s="7"/>
    </row>
    <row r="348" spans="2:43" ht="13.5">
      <c r="B348" s="34" t="s">
        <v>1019</v>
      </c>
      <c r="C348" s="27"/>
      <c r="D348" s="36">
        <v>817001424317</v>
      </c>
      <c r="AM348" s="7"/>
      <c r="AN348" s="7"/>
      <c r="AO348" s="7"/>
      <c r="AP348" s="7"/>
      <c r="AQ348" s="7"/>
    </row>
    <row r="349" spans="2:43" ht="13.5">
      <c r="B349" s="34" t="s">
        <v>1020</v>
      </c>
      <c r="C349" s="27"/>
      <c r="D349" s="36">
        <v>7083731943208</v>
      </c>
      <c r="AM349" s="7"/>
      <c r="AN349" s="7"/>
      <c r="AO349" s="7"/>
      <c r="AP349" s="7"/>
      <c r="AQ349" s="7"/>
    </row>
    <row r="350" spans="2:43" ht="13.5">
      <c r="B350" s="34" t="s">
        <v>1020</v>
      </c>
      <c r="C350" s="27"/>
      <c r="D350" s="36">
        <v>7083731943208</v>
      </c>
      <c r="AM350" s="7"/>
      <c r="AN350" s="7"/>
      <c r="AO350" s="7"/>
      <c r="AP350" s="7"/>
      <c r="AQ350" s="7"/>
    </row>
    <row r="351" spans="2:43" ht="13.5">
      <c r="C351" s="10"/>
      <c r="AM351" s="7"/>
      <c r="AN351" s="7"/>
      <c r="AO351" s="7"/>
      <c r="AP351" s="7"/>
      <c r="AQ351" s="7"/>
    </row>
    <row r="352" spans="2:43" ht="13.5">
      <c r="C352" s="10"/>
      <c r="AM352" s="7"/>
      <c r="AN352" s="7"/>
      <c r="AO352" s="7"/>
      <c r="AP352" s="7"/>
      <c r="AQ352" s="7"/>
    </row>
    <row r="353" spans="2:43" ht="13.5">
      <c r="C353" s="10"/>
      <c r="AM353" s="7"/>
      <c r="AN353" s="7"/>
      <c r="AO353" s="7"/>
      <c r="AP353" s="7"/>
      <c r="AQ353" s="7"/>
    </row>
    <row r="354" spans="2:43" ht="13.5">
      <c r="C354" s="10"/>
      <c r="AM354" s="7"/>
      <c r="AN354" s="7"/>
      <c r="AO354" s="7"/>
      <c r="AP354" s="7"/>
      <c r="AQ354" s="7"/>
    </row>
    <row r="355" spans="2:43" ht="13.5">
      <c r="C355" s="10"/>
      <c r="AM355" s="7"/>
      <c r="AN355" s="7"/>
      <c r="AO355" s="7"/>
      <c r="AP355" s="7"/>
      <c r="AQ355" s="7"/>
    </row>
    <row r="356" spans="2:43" ht="13.5">
      <c r="C356" s="10"/>
      <c r="AM356" s="7"/>
      <c r="AN356" s="7"/>
      <c r="AO356" s="7"/>
      <c r="AP356" s="7"/>
      <c r="AQ356" s="7"/>
    </row>
    <row r="357" spans="2:43" ht="13.5">
      <c r="C357" s="10"/>
      <c r="AM357" s="7"/>
      <c r="AN357" s="7"/>
      <c r="AO357" s="7"/>
      <c r="AP357" s="7"/>
      <c r="AQ357" s="7"/>
    </row>
    <row r="358" spans="2:43" ht="13.5">
      <c r="C358" s="10"/>
      <c r="AM358" s="7"/>
      <c r="AN358" s="7"/>
      <c r="AO358" s="7"/>
      <c r="AP358" s="7"/>
      <c r="AQ358" s="7"/>
    </row>
    <row r="359" spans="2:43" ht="13.5">
      <c r="C359" s="10"/>
      <c r="AM359" s="7"/>
      <c r="AN359" s="7"/>
      <c r="AO359" s="7"/>
      <c r="AP359" s="7"/>
      <c r="AQ359" s="7"/>
    </row>
    <row r="360" spans="2:43" ht="13.5">
      <c r="C360" s="10"/>
      <c r="AM360" s="7"/>
      <c r="AN360" s="7"/>
      <c r="AO360" s="7"/>
      <c r="AP360" s="7"/>
      <c r="AQ360" s="7"/>
    </row>
    <row r="361" spans="2:43" ht="13.5">
      <c r="C361" s="10"/>
      <c r="AM361" s="7"/>
      <c r="AN361" s="7"/>
      <c r="AO361" s="7"/>
      <c r="AP361" s="7"/>
      <c r="AQ361" s="7"/>
    </row>
    <row r="362" spans="2:43" ht="13.5">
      <c r="C362" s="10"/>
      <c r="AM362" s="7"/>
      <c r="AN362" s="7"/>
      <c r="AO362" s="7"/>
      <c r="AP362" s="7"/>
      <c r="AQ362" s="7"/>
    </row>
    <row r="363" spans="2:43" ht="13.5">
      <c r="C363" s="10"/>
      <c r="AM363" s="7"/>
      <c r="AN363" s="7"/>
      <c r="AO363" s="7"/>
      <c r="AP363" s="7"/>
      <c r="AQ363" s="7"/>
    </row>
    <row r="364" spans="2:43">
      <c r="B364" s="58"/>
      <c r="C364" s="59"/>
      <c r="D364" s="58"/>
      <c r="AM364" s="7"/>
      <c r="AN364" s="7"/>
      <c r="AO364" s="7"/>
      <c r="AP364" s="7"/>
      <c r="AQ364" s="7"/>
    </row>
    <row r="365" spans="2:43">
      <c r="B365" s="58"/>
      <c r="C365" s="59"/>
      <c r="D365" s="58"/>
      <c r="AM365" s="7"/>
      <c r="AN365" s="7"/>
      <c r="AO365" s="7"/>
      <c r="AP365" s="7"/>
      <c r="AQ365" s="7"/>
    </row>
    <row r="366" spans="2:43">
      <c r="B366" s="58"/>
      <c r="C366" s="59"/>
      <c r="D366" s="58"/>
      <c r="AM366" s="7"/>
      <c r="AN366" s="7"/>
      <c r="AO366" s="7"/>
      <c r="AP366" s="7"/>
      <c r="AQ366" s="7"/>
    </row>
    <row r="367" spans="2:43">
      <c r="B367" s="58"/>
      <c r="C367" s="59"/>
      <c r="D367" s="58"/>
      <c r="AM367" s="7"/>
      <c r="AN367" s="7"/>
      <c r="AO367" s="7"/>
      <c r="AP367" s="7"/>
      <c r="AQ367" s="7"/>
    </row>
    <row r="368" spans="2:43">
      <c r="B368" s="58"/>
      <c r="C368" s="59"/>
      <c r="D368" s="58"/>
      <c r="AM368" s="7"/>
      <c r="AN368" s="7"/>
      <c r="AO368" s="7"/>
      <c r="AP368" s="7"/>
      <c r="AQ368" s="7"/>
    </row>
    <row r="369" spans="2:43">
      <c r="B369" s="58"/>
      <c r="C369" s="59"/>
      <c r="D369" s="58"/>
      <c r="AM369" s="7"/>
      <c r="AN369" s="7"/>
      <c r="AO369" s="7"/>
      <c r="AP369" s="7"/>
      <c r="AQ369" s="7"/>
    </row>
    <row r="370" spans="2:43">
      <c r="B370" s="58"/>
      <c r="C370" s="59"/>
      <c r="D370" s="58"/>
      <c r="AM370" s="7"/>
      <c r="AN370" s="7"/>
      <c r="AO370" s="7"/>
      <c r="AP370" s="7"/>
      <c r="AQ370" s="7"/>
    </row>
    <row r="371" spans="2:43">
      <c r="B371" s="58"/>
      <c r="C371" s="59"/>
      <c r="D371" s="58"/>
      <c r="AM371" s="7"/>
      <c r="AN371" s="7"/>
      <c r="AO371" s="7"/>
      <c r="AP371" s="7"/>
      <c r="AQ371" s="7"/>
    </row>
    <row r="372" spans="2:43">
      <c r="B372" s="58"/>
      <c r="C372" s="59"/>
      <c r="D372" s="58"/>
      <c r="AM372" s="7"/>
      <c r="AN372" s="7"/>
      <c r="AO372" s="7"/>
      <c r="AP372" s="7"/>
      <c r="AQ372" s="7"/>
    </row>
    <row r="373" spans="2:43">
      <c r="B373" s="58"/>
      <c r="C373" s="59"/>
      <c r="D373" s="58"/>
      <c r="AM373" s="7"/>
      <c r="AN373" s="7"/>
      <c r="AO373" s="7"/>
      <c r="AP373" s="7"/>
      <c r="AQ373" s="7"/>
    </row>
    <row r="374" spans="2:43">
      <c r="B374" s="58"/>
      <c r="C374" s="59"/>
      <c r="D374" s="58"/>
      <c r="AM374" s="7"/>
      <c r="AN374" s="7"/>
      <c r="AO374" s="7"/>
      <c r="AP374" s="7"/>
      <c r="AQ374" s="7"/>
    </row>
    <row r="375" spans="2:43">
      <c r="B375" s="58"/>
      <c r="C375" s="59"/>
      <c r="D375" s="58"/>
      <c r="AM375" s="7"/>
      <c r="AN375" s="7"/>
      <c r="AO375" s="7"/>
      <c r="AP375" s="7"/>
      <c r="AQ375" s="7"/>
    </row>
    <row r="376" spans="2:43">
      <c r="B376" s="58"/>
      <c r="C376" s="59"/>
      <c r="D376" s="58"/>
      <c r="AM376" s="7"/>
      <c r="AN376" s="7"/>
      <c r="AO376" s="7"/>
      <c r="AP376" s="7"/>
      <c r="AQ376" s="7"/>
    </row>
    <row r="377" spans="2:43">
      <c r="B377" s="58"/>
      <c r="C377" s="59"/>
      <c r="D377" s="58"/>
      <c r="AM377" s="7"/>
      <c r="AN377" s="7"/>
      <c r="AO377" s="7"/>
      <c r="AP377" s="7"/>
      <c r="AQ377" s="7"/>
    </row>
    <row r="378" spans="2:43">
      <c r="B378" s="58"/>
      <c r="C378" s="59"/>
      <c r="D378" s="58"/>
      <c r="AM378" s="7"/>
      <c r="AN378" s="7"/>
      <c r="AO378" s="7"/>
      <c r="AP378" s="7"/>
      <c r="AQ378" s="7"/>
    </row>
    <row r="379" spans="2:43">
      <c r="B379" s="58"/>
      <c r="C379" s="59"/>
      <c r="D379" s="58"/>
      <c r="AM379" s="7"/>
      <c r="AN379" s="7"/>
      <c r="AO379" s="7"/>
      <c r="AP379" s="7"/>
      <c r="AQ379" s="7"/>
    </row>
    <row r="380" spans="2:43">
      <c r="B380" s="58"/>
      <c r="C380" s="59"/>
      <c r="D380" s="58"/>
      <c r="AM380" s="7"/>
      <c r="AN380" s="7"/>
      <c r="AO380" s="7"/>
      <c r="AP380" s="7"/>
      <c r="AQ380" s="7"/>
    </row>
    <row r="381" spans="2:43">
      <c r="B381" s="58"/>
      <c r="C381" s="59"/>
      <c r="D381" s="58"/>
      <c r="AM381" s="7"/>
      <c r="AN381" s="7"/>
      <c r="AO381" s="7"/>
      <c r="AP381" s="7"/>
      <c r="AQ381" s="7"/>
    </row>
    <row r="382" spans="2:43">
      <c r="B382" s="58"/>
      <c r="C382" s="59"/>
      <c r="D382" s="58"/>
      <c r="AM382" s="7"/>
      <c r="AN382" s="7"/>
      <c r="AO382" s="7"/>
      <c r="AP382" s="7"/>
      <c r="AQ382" s="7"/>
    </row>
    <row r="383" spans="2:43">
      <c r="B383" s="58"/>
      <c r="C383" s="59"/>
      <c r="D383" s="58"/>
      <c r="AM383" s="7"/>
      <c r="AN383" s="7"/>
      <c r="AO383" s="7"/>
      <c r="AP383" s="7"/>
      <c r="AQ383" s="7"/>
    </row>
    <row r="384" spans="2:43">
      <c r="B384" s="58"/>
      <c r="C384" s="59"/>
      <c r="D384" s="58"/>
      <c r="AM384" s="7"/>
      <c r="AN384" s="7"/>
      <c r="AO384" s="7"/>
      <c r="AP384" s="7"/>
      <c r="AQ384" s="7"/>
    </row>
    <row r="385" spans="2:43">
      <c r="B385" s="58"/>
      <c r="C385" s="59"/>
      <c r="D385" s="58"/>
      <c r="AM385" s="7"/>
      <c r="AN385" s="7"/>
      <c r="AO385" s="7"/>
      <c r="AP385" s="7"/>
      <c r="AQ385" s="7"/>
    </row>
    <row r="386" spans="2:43">
      <c r="B386" s="58"/>
      <c r="C386" s="59"/>
      <c r="D386" s="58"/>
      <c r="AM386" s="7"/>
      <c r="AN386" s="7"/>
      <c r="AO386" s="7"/>
      <c r="AP386" s="7"/>
      <c r="AQ386" s="7"/>
    </row>
    <row r="387" spans="2:43">
      <c r="B387" s="58"/>
      <c r="C387" s="59"/>
      <c r="D387" s="58"/>
      <c r="AM387" s="7"/>
      <c r="AN387" s="7"/>
      <c r="AO387" s="7"/>
      <c r="AP387" s="7"/>
      <c r="AQ387" s="7"/>
    </row>
    <row r="388" spans="2:43">
      <c r="B388" s="58"/>
      <c r="C388" s="59"/>
      <c r="D388" s="58"/>
      <c r="AM388" s="7"/>
      <c r="AN388" s="7"/>
      <c r="AO388" s="7"/>
      <c r="AP388" s="7"/>
      <c r="AQ388" s="7"/>
    </row>
    <row r="389" spans="2:43">
      <c r="B389" s="58"/>
      <c r="C389" s="59"/>
      <c r="D389" s="58"/>
      <c r="AM389" s="7"/>
      <c r="AN389" s="7"/>
      <c r="AO389" s="7"/>
      <c r="AP389" s="7"/>
      <c r="AQ389" s="7"/>
    </row>
    <row r="390" spans="2:43">
      <c r="B390" s="58"/>
      <c r="C390" s="59"/>
      <c r="D390" s="58"/>
      <c r="AM390" s="7"/>
      <c r="AN390" s="7"/>
      <c r="AO390" s="7"/>
      <c r="AP390" s="7"/>
      <c r="AQ390" s="7"/>
    </row>
    <row r="391" spans="2:43">
      <c r="B391" s="58"/>
      <c r="C391" s="59"/>
      <c r="D391" s="58"/>
      <c r="AM391" s="7"/>
      <c r="AN391" s="7"/>
      <c r="AO391" s="7"/>
      <c r="AP391" s="7"/>
      <c r="AQ391" s="7"/>
    </row>
    <row r="392" spans="2:43">
      <c r="B392" s="58"/>
      <c r="C392" s="59"/>
      <c r="D392" s="58"/>
      <c r="AM392" s="7"/>
      <c r="AN392" s="7"/>
      <c r="AO392" s="7"/>
      <c r="AP392" s="7"/>
      <c r="AQ392" s="7"/>
    </row>
    <row r="393" spans="2:43">
      <c r="B393" s="58"/>
      <c r="C393" s="59"/>
      <c r="D393" s="58"/>
      <c r="AM393" s="7"/>
      <c r="AN393" s="7"/>
      <c r="AO393" s="7"/>
      <c r="AP393" s="7"/>
      <c r="AQ393" s="7"/>
    </row>
    <row r="394" spans="2:43">
      <c r="B394" s="58"/>
      <c r="C394" s="59"/>
      <c r="D394" s="58"/>
      <c r="AM394" s="7"/>
      <c r="AN394" s="7"/>
      <c r="AO394" s="7"/>
      <c r="AP394" s="7"/>
      <c r="AQ394" s="7"/>
    </row>
    <row r="395" spans="2:43">
      <c r="B395" s="58"/>
      <c r="C395" s="59"/>
      <c r="D395" s="58"/>
      <c r="AM395" s="7"/>
      <c r="AN395" s="7"/>
      <c r="AO395" s="7"/>
      <c r="AP395" s="7"/>
      <c r="AQ395" s="7"/>
    </row>
    <row r="396" spans="2:43">
      <c r="B396" s="58"/>
      <c r="C396" s="59"/>
      <c r="D396" s="58"/>
      <c r="AM396" s="7"/>
      <c r="AN396" s="7"/>
      <c r="AO396" s="7"/>
      <c r="AP396" s="7"/>
      <c r="AQ396" s="7"/>
    </row>
    <row r="397" spans="2:43">
      <c r="B397" s="20"/>
      <c r="C397" s="19"/>
      <c r="D397" s="20"/>
      <c r="AM397" s="7"/>
      <c r="AN397" s="7"/>
      <c r="AO397" s="7"/>
      <c r="AP397" s="7"/>
      <c r="AQ397" s="7"/>
    </row>
    <row r="398" spans="2:43">
      <c r="B398" s="20"/>
      <c r="C398" s="19"/>
      <c r="D398" s="20"/>
      <c r="AM398" s="7"/>
      <c r="AN398" s="7"/>
      <c r="AO398" s="7"/>
      <c r="AP398" s="7"/>
      <c r="AQ398" s="7"/>
    </row>
    <row r="399" spans="2:43">
      <c r="B399" s="20"/>
      <c r="C399" s="19"/>
      <c r="D399" s="20"/>
      <c r="AM399" s="7"/>
      <c r="AN399" s="7"/>
      <c r="AO399" s="7"/>
      <c r="AP399" s="7"/>
      <c r="AQ399" s="7"/>
    </row>
    <row r="400" spans="2:43">
      <c r="B400" s="20"/>
      <c r="C400" s="19"/>
      <c r="D400" s="20"/>
      <c r="AM400" s="7"/>
      <c r="AN400" s="7"/>
      <c r="AO400" s="7"/>
      <c r="AP400" s="7"/>
      <c r="AQ400" s="7"/>
    </row>
    <row r="401" spans="2:43">
      <c r="B401" s="20"/>
      <c r="C401" s="19"/>
      <c r="D401" s="20"/>
      <c r="AM401" s="7"/>
      <c r="AN401" s="7"/>
      <c r="AO401" s="7"/>
      <c r="AP401" s="7"/>
      <c r="AQ401" s="7"/>
    </row>
    <row r="402" spans="2:43">
      <c r="B402" s="20"/>
      <c r="C402" s="19"/>
      <c r="D402" s="20"/>
      <c r="AM402" s="7"/>
      <c r="AN402" s="7"/>
      <c r="AO402" s="7"/>
      <c r="AP402" s="7"/>
      <c r="AQ402" s="7"/>
    </row>
    <row r="403" spans="2:43">
      <c r="B403" s="20"/>
      <c r="C403" s="19"/>
      <c r="D403" s="20"/>
      <c r="AM403" s="7"/>
      <c r="AN403" s="7"/>
      <c r="AO403" s="7"/>
      <c r="AP403" s="7"/>
      <c r="AQ403" s="7"/>
    </row>
    <row r="404" spans="2:43">
      <c r="B404" s="20"/>
      <c r="C404" s="19"/>
      <c r="D404" s="20"/>
      <c r="AM404" s="7"/>
      <c r="AN404" s="7"/>
      <c r="AO404" s="7"/>
      <c r="AP404" s="7"/>
      <c r="AQ404" s="7"/>
    </row>
    <row r="405" spans="2:43">
      <c r="B405" s="20"/>
      <c r="C405" s="19"/>
      <c r="D405" s="20"/>
      <c r="AM405" s="7"/>
      <c r="AN405" s="7"/>
      <c r="AO405" s="7"/>
      <c r="AP405" s="7"/>
      <c r="AQ405" s="7"/>
    </row>
    <row r="406" spans="2:43">
      <c r="B406" s="20"/>
      <c r="C406" s="19"/>
      <c r="D406" s="20"/>
      <c r="AM406" s="7"/>
      <c r="AN406" s="7"/>
      <c r="AO406" s="7"/>
      <c r="AP406" s="7"/>
      <c r="AQ406" s="7"/>
    </row>
    <row r="407" spans="2:43">
      <c r="B407" s="20"/>
      <c r="C407" s="19"/>
      <c r="D407" s="20"/>
      <c r="AM407" s="7"/>
      <c r="AN407" s="7"/>
      <c r="AO407" s="7"/>
      <c r="AP407" s="7"/>
      <c r="AQ407" s="7"/>
    </row>
    <row r="408" spans="2:43">
      <c r="B408" s="20"/>
      <c r="C408" s="19"/>
      <c r="D408" s="20"/>
      <c r="AM408" s="7"/>
      <c r="AN408" s="7"/>
      <c r="AO408" s="7"/>
      <c r="AP408" s="7"/>
      <c r="AQ408" s="7"/>
    </row>
    <row r="409" spans="2:43">
      <c r="B409" s="20"/>
      <c r="C409" s="19"/>
      <c r="D409" s="20"/>
      <c r="AM409" s="7"/>
      <c r="AN409" s="7"/>
      <c r="AO409" s="7"/>
      <c r="AP409" s="7"/>
      <c r="AQ409" s="7"/>
    </row>
    <row r="410" spans="2:43">
      <c r="B410" s="20"/>
      <c r="C410" s="19"/>
      <c r="D410" s="20"/>
      <c r="AM410" s="7"/>
      <c r="AN410" s="7"/>
      <c r="AO410" s="7"/>
      <c r="AP410" s="7"/>
      <c r="AQ410" s="7"/>
    </row>
    <row r="411" spans="2:43">
      <c r="B411" s="20"/>
      <c r="C411" s="19"/>
      <c r="D411" s="20"/>
      <c r="AM411" s="7"/>
      <c r="AN411" s="7"/>
      <c r="AO411" s="7"/>
      <c r="AP411" s="7"/>
      <c r="AQ411" s="7"/>
    </row>
    <row r="412" spans="2:43">
      <c r="B412" s="20"/>
      <c r="C412" s="19"/>
      <c r="D412" s="20"/>
      <c r="AM412" s="7"/>
      <c r="AN412" s="7"/>
      <c r="AO412" s="7"/>
      <c r="AP412" s="7"/>
      <c r="AQ412" s="7"/>
    </row>
    <row r="413" spans="2:43">
      <c r="B413" s="20"/>
      <c r="C413" s="19"/>
      <c r="D413" s="20"/>
      <c r="AM413" s="7"/>
      <c r="AN413" s="7"/>
      <c r="AO413" s="7"/>
      <c r="AP413" s="7"/>
      <c r="AQ413" s="7"/>
    </row>
    <row r="414" spans="2:43">
      <c r="B414" s="20"/>
      <c r="C414" s="19"/>
      <c r="D414" s="20"/>
      <c r="AM414" s="7"/>
      <c r="AN414" s="7"/>
      <c r="AO414" s="7"/>
      <c r="AP414" s="7"/>
      <c r="AQ414" s="7"/>
    </row>
    <row r="415" spans="2:43">
      <c r="B415" s="20"/>
      <c r="C415" s="19"/>
      <c r="D415" s="20"/>
      <c r="AM415" s="7"/>
      <c r="AN415" s="7"/>
      <c r="AO415" s="7"/>
      <c r="AP415" s="7"/>
      <c r="AQ415" s="7"/>
    </row>
    <row r="416" spans="2:43">
      <c r="B416" s="20"/>
      <c r="C416" s="19"/>
      <c r="D416" s="20"/>
      <c r="AM416" s="7"/>
      <c r="AN416" s="7"/>
      <c r="AO416" s="7"/>
      <c r="AP416" s="7"/>
      <c r="AQ416" s="7"/>
    </row>
    <row r="417" spans="2:43">
      <c r="B417" s="20"/>
      <c r="C417" s="19"/>
      <c r="D417" s="20"/>
      <c r="AM417" s="7"/>
      <c r="AN417" s="7"/>
      <c r="AO417" s="7"/>
      <c r="AP417" s="7"/>
      <c r="AQ417" s="7"/>
    </row>
    <row r="418" spans="2:43">
      <c r="B418" s="20"/>
      <c r="C418" s="19"/>
      <c r="D418" s="20"/>
    </row>
    <row r="419" spans="2:43">
      <c r="B419" s="20"/>
      <c r="C419" s="19"/>
      <c r="D419" s="20"/>
    </row>
    <row r="420" spans="2:43">
      <c r="B420" s="20"/>
      <c r="C420" s="19"/>
      <c r="D420" s="20"/>
    </row>
    <row r="421" spans="2:43">
      <c r="B421" s="20"/>
      <c r="C421" s="19"/>
      <c r="D421" s="20"/>
    </row>
    <row r="422" spans="2:43">
      <c r="B422" s="20"/>
      <c r="C422" s="19"/>
      <c r="D422" s="20"/>
    </row>
    <row r="423" spans="2:43">
      <c r="B423" s="20"/>
      <c r="C423" s="19"/>
      <c r="D423" s="20"/>
    </row>
    <row r="424" spans="2:43">
      <c r="B424" s="20"/>
      <c r="C424" s="19"/>
      <c r="D424" s="20"/>
    </row>
    <row r="425" spans="2:43">
      <c r="B425" s="20"/>
      <c r="C425" s="19"/>
      <c r="D425" s="20"/>
    </row>
    <row r="426" spans="2:43">
      <c r="B426" s="20"/>
      <c r="C426" s="19"/>
      <c r="D426" s="20"/>
    </row>
    <row r="427" spans="2:43">
      <c r="B427" s="20"/>
      <c r="C427" s="19"/>
      <c r="D427" s="20"/>
    </row>
    <row r="428" spans="2:43">
      <c r="B428" s="20"/>
      <c r="C428" s="19"/>
      <c r="D428" s="20"/>
    </row>
    <row r="429" spans="2:43">
      <c r="B429" s="20"/>
      <c r="C429" s="19"/>
      <c r="D429" s="20"/>
    </row>
    <row r="430" spans="2:43">
      <c r="B430" s="20"/>
      <c r="C430" s="19"/>
      <c r="D430" s="20"/>
    </row>
    <row r="431" spans="2:43">
      <c r="B431" s="20"/>
      <c r="C431" s="19"/>
      <c r="D431" s="20"/>
    </row>
    <row r="432" spans="2:43">
      <c r="B432" s="20"/>
      <c r="C432" s="19"/>
      <c r="D432" s="20"/>
    </row>
    <row r="433" spans="2:4">
      <c r="B433" s="20"/>
      <c r="C433" s="19"/>
      <c r="D433" s="20"/>
    </row>
    <row r="434" spans="2:4">
      <c r="B434" s="20"/>
      <c r="C434" s="19"/>
      <c r="D434" s="20"/>
    </row>
    <row r="435" spans="2:4">
      <c r="B435" s="20"/>
      <c r="C435" s="19"/>
      <c r="D435" s="20"/>
    </row>
    <row r="436" spans="2:4">
      <c r="B436" s="20"/>
      <c r="C436" s="19"/>
      <c r="D436" s="20"/>
    </row>
    <row r="437" spans="2:4">
      <c r="B437" s="20"/>
      <c r="C437" s="19"/>
      <c r="D437" s="20"/>
    </row>
    <row r="438" spans="2:4">
      <c r="B438" s="20"/>
      <c r="C438" s="19"/>
      <c r="D438" s="20"/>
    </row>
    <row r="439" spans="2:4">
      <c r="B439" s="20"/>
      <c r="C439" s="19"/>
      <c r="D439" s="20"/>
    </row>
    <row r="440" spans="2:4">
      <c r="B440" s="20"/>
      <c r="C440" s="19"/>
      <c r="D440" s="20"/>
    </row>
    <row r="441" spans="2:4">
      <c r="B441" s="20"/>
      <c r="C441" s="19"/>
      <c r="D441" s="20"/>
    </row>
    <row r="442" spans="2:4">
      <c r="B442" s="20"/>
      <c r="C442" s="19"/>
      <c r="D442" s="20"/>
    </row>
    <row r="443" spans="2:4">
      <c r="B443" s="20"/>
      <c r="C443" s="19"/>
      <c r="D443" s="20"/>
    </row>
    <row r="444" spans="2:4">
      <c r="B444" s="20"/>
      <c r="C444" s="19"/>
      <c r="D444" s="20"/>
    </row>
    <row r="445" spans="2:4">
      <c r="B445" s="20"/>
      <c r="C445" s="19"/>
      <c r="D445" s="20"/>
    </row>
    <row r="446" spans="2:4">
      <c r="B446" s="20"/>
      <c r="C446" s="19"/>
      <c r="D446" s="20"/>
    </row>
    <row r="447" spans="2:4">
      <c r="B447" s="20"/>
      <c r="C447" s="19"/>
      <c r="D447" s="20"/>
    </row>
    <row r="448" spans="2:4">
      <c r="B448" s="19"/>
      <c r="C448" s="19"/>
      <c r="D448" s="19"/>
    </row>
    <row r="449" spans="2:4">
      <c r="B449" s="19"/>
      <c r="C449" s="19"/>
      <c r="D449" s="19"/>
    </row>
    <row r="450" spans="2:4">
      <c r="B450" s="20"/>
      <c r="C450" s="19"/>
      <c r="D450" s="20"/>
    </row>
    <row r="451" spans="2:4">
      <c r="B451" s="20"/>
      <c r="C451" s="19"/>
      <c r="D451" s="20"/>
    </row>
    <row r="452" spans="2:4">
      <c r="B452" s="20"/>
      <c r="C452" s="19"/>
      <c r="D452" s="20"/>
    </row>
    <row r="453" spans="2:4">
      <c r="B453" s="20"/>
      <c r="C453" s="19"/>
      <c r="D453" s="20"/>
    </row>
    <row r="454" spans="2:4">
      <c r="B454" s="20"/>
      <c r="C454" s="19"/>
      <c r="D454" s="20"/>
    </row>
    <row r="455" spans="2:4">
      <c r="B455" s="20"/>
      <c r="C455" s="19"/>
      <c r="D455" s="20"/>
    </row>
    <row r="456" spans="2:4">
      <c r="B456" s="20"/>
      <c r="C456" s="19"/>
      <c r="D456" s="20"/>
    </row>
    <row r="479" spans="5:5">
      <c r="E479" s="28"/>
    </row>
    <row r="487" ht="15" customHeight="1"/>
    <row r="488" ht="15" customHeight="1"/>
    <row r="489" ht="15" customHeight="1"/>
    <row r="504" spans="5:5">
      <c r="E504" s="28"/>
    </row>
    <row r="505" spans="5:5">
      <c r="E505" s="28"/>
    </row>
    <row r="506" spans="5:5">
      <c r="E506" s="28"/>
    </row>
    <row r="507" spans="5:5">
      <c r="E507" s="28"/>
    </row>
    <row r="510" spans="5:5">
      <c r="E510" s="28"/>
    </row>
    <row r="520" ht="16.5" customHeight="1"/>
    <row r="566" ht="13.5" customHeight="1"/>
    <row r="568" ht="13.5" customHeight="1"/>
    <row r="592" ht="16.5" customHeight="1"/>
    <row r="611" ht="13.5" customHeight="1"/>
    <row r="621" ht="13.5" customHeight="1"/>
    <row r="623" ht="13.5" customHeight="1"/>
    <row r="626" ht="13.5" customHeight="1"/>
    <row r="640" ht="16.5" customHeight="1"/>
    <row r="672" ht="13.5" customHeight="1"/>
    <row r="674" ht="13.5" customHeight="1"/>
    <row r="684" ht="13.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903" ht="16.5" customHeight="1"/>
    <row r="962" ht="16.5" customHeight="1"/>
    <row r="976" ht="14.25" customHeight="1"/>
    <row r="986" ht="16.5" customHeight="1"/>
    <row r="999" ht="16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376" ht="13.5" customHeight="1"/>
    <row r="1444" ht="13.5" customHeight="1"/>
    <row r="1450" ht="13.5" customHeight="1"/>
    <row r="1504" ht="13.5" customHeight="1"/>
    <row r="1522" ht="16.5" customHeight="1"/>
    <row r="1528" ht="16.5" customHeight="1"/>
    <row r="1530" ht="13.5" customHeight="1"/>
    <row r="1543" ht="16.5" customHeight="1"/>
    <row r="1544" ht="13.5" customHeight="1"/>
    <row r="1546" ht="13.5" customHeight="1"/>
    <row r="1563" ht="13.5" customHeight="1"/>
    <row r="1570" ht="13.5" customHeight="1"/>
    <row r="1572" ht="13.5" customHeight="1"/>
    <row r="1599" ht="16.5" customHeight="1"/>
    <row r="1618" ht="13.5" customHeight="1"/>
    <row r="1625" ht="16.5" customHeight="1"/>
    <row r="1638" ht="16.5" customHeight="1"/>
  </sheetData>
  <sheetProtection algorithmName="SHA-512" hashValue="I31+6QOgiswt2QR2ZDvfL27RViaQrq3fsxYp8+c1ULOhZyEDcpYdB9moXX8mDVhOkr2CXVzlTlowGLrEBS535Q==" saltValue="UYdGAbda26GPJJLT/Jw4Mg==" spinCount="100000" sheet="1" objects="1" scenarios="1"/>
  <mergeCells count="9">
    <mergeCell ref="M4:W4"/>
    <mergeCell ref="M5:W5"/>
    <mergeCell ref="M2:W2"/>
    <mergeCell ref="V7:W7"/>
    <mergeCell ref="B5:D5"/>
    <mergeCell ref="G7:K7"/>
    <mergeCell ref="M7:Q7"/>
    <mergeCell ref="T7:U7"/>
    <mergeCell ref="R7:S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ignoredErrors>
    <ignoredError sqref="R29:W208 R299:S334 R217:U298 T299:U3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1638"/>
  <sheetViews>
    <sheetView showGridLines="0" zoomScale="120" zoomScaleNormal="120" workbookViewId="0">
      <pane ySplit="7" topLeftCell="A8" activePane="bottomLeft" state="frozen"/>
      <selection pane="bottomLeft"/>
    </sheetView>
  </sheetViews>
  <sheetFormatPr defaultRowHeight="16.5"/>
  <cols>
    <col min="1" max="1" width="7.75" style="10" customWidth="1"/>
    <col min="2" max="2" width="20" style="10" hidden="1" customWidth="1"/>
    <col min="3" max="3" width="11.375" style="12" hidden="1" customWidth="1"/>
    <col min="4" max="4" width="15.625" style="13" hidden="1" customWidth="1"/>
    <col min="5" max="5" width="4.875" style="10" hidden="1" customWidth="1"/>
    <col min="6" max="6" width="3.375" style="10" hidden="1" customWidth="1"/>
    <col min="7" max="8" width="1.25" style="10" customWidth="1"/>
    <col min="9" max="9" width="3.75" style="10" customWidth="1"/>
    <col min="10" max="10" width="27.875" style="10" customWidth="1"/>
    <col min="11" max="11" width="15.5" style="10" customWidth="1"/>
    <col min="12" max="14" width="15" style="10" customWidth="1"/>
    <col min="15" max="23" width="13" style="16" hidden="1" customWidth="1"/>
    <col min="24" max="28" width="9" style="10" customWidth="1"/>
    <col min="29" max="30" width="1.125" style="10" customWidth="1"/>
    <col min="31" max="31" width="5.25" style="10" customWidth="1"/>
    <col min="32" max="35" width="7.625" style="10" customWidth="1"/>
    <col min="36" max="37" width="14" style="10" customWidth="1"/>
    <col min="38" max="16384" width="9" style="10"/>
  </cols>
  <sheetData>
    <row r="2" spans="2:23">
      <c r="G2" s="113" t="s">
        <v>0</v>
      </c>
      <c r="H2" s="113"/>
      <c r="I2" s="113"/>
      <c r="J2" s="113"/>
      <c r="K2" s="113"/>
      <c r="L2" s="113"/>
      <c r="M2" s="113"/>
      <c r="N2" s="113"/>
      <c r="O2" s="80"/>
      <c r="P2" s="80"/>
      <c r="Q2" s="80"/>
    </row>
    <row r="3" spans="2:23">
      <c r="G3" s="2"/>
      <c r="H3" s="2"/>
      <c r="I3" s="2"/>
      <c r="J3" s="2"/>
      <c r="K3" s="2"/>
      <c r="L3" s="2"/>
      <c r="M3" s="2"/>
      <c r="N3" s="1"/>
      <c r="O3" s="1"/>
      <c r="P3" s="1"/>
      <c r="Q3" s="1"/>
    </row>
    <row r="4" spans="2:23">
      <c r="G4" s="114" t="s">
        <v>1221</v>
      </c>
      <c r="H4" s="114"/>
      <c r="I4" s="114"/>
      <c r="J4" s="114"/>
      <c r="K4" s="114"/>
      <c r="L4" s="114"/>
      <c r="M4" s="114"/>
      <c r="N4" s="114"/>
      <c r="O4" s="7"/>
      <c r="P4" s="7"/>
      <c r="Q4" s="7"/>
    </row>
    <row r="5" spans="2:23" ht="16.5" customHeight="1">
      <c r="B5" s="106" t="s">
        <v>415</v>
      </c>
      <c r="C5" s="106"/>
      <c r="D5" s="106"/>
      <c r="G5" s="114" t="s">
        <v>1220</v>
      </c>
      <c r="H5" s="114"/>
      <c r="I5" s="114"/>
      <c r="J5" s="114"/>
      <c r="K5" s="114"/>
      <c r="L5" s="114"/>
      <c r="M5" s="114"/>
      <c r="N5" s="114"/>
      <c r="O5" s="7"/>
      <c r="P5" s="7"/>
      <c r="Q5" s="7"/>
    </row>
    <row r="6" spans="2:23">
      <c r="G6" s="3" t="s">
        <v>114</v>
      </c>
      <c r="H6" s="3"/>
      <c r="I6" s="3"/>
      <c r="J6" s="3"/>
      <c r="K6" s="3"/>
      <c r="L6" s="3"/>
      <c r="M6" s="3"/>
      <c r="N6" s="5" t="s">
        <v>133</v>
      </c>
      <c r="O6" s="5"/>
      <c r="P6" s="3"/>
      <c r="R6" s="17"/>
      <c r="S6" s="17"/>
      <c r="T6" s="17"/>
      <c r="U6" s="17"/>
      <c r="V6" s="17"/>
      <c r="W6" s="17"/>
    </row>
    <row r="7" spans="2:23" ht="17.25" thickBot="1">
      <c r="B7" s="21" t="s">
        <v>417</v>
      </c>
      <c r="C7" s="19"/>
      <c r="D7" s="22"/>
      <c r="G7" s="115" t="s">
        <v>241</v>
      </c>
      <c r="H7" s="116"/>
      <c r="I7" s="116"/>
      <c r="J7" s="116"/>
      <c r="K7" s="117" t="s">
        <v>1222</v>
      </c>
      <c r="L7" s="118"/>
      <c r="M7" s="117" t="s">
        <v>1223</v>
      </c>
      <c r="N7" s="118"/>
      <c r="O7" s="77"/>
      <c r="P7" s="17"/>
      <c r="Q7" s="17"/>
      <c r="R7" s="17"/>
      <c r="S7" s="17"/>
      <c r="T7" s="17"/>
      <c r="U7" s="17"/>
      <c r="V7" s="17"/>
      <c r="W7" s="17"/>
    </row>
    <row r="8" spans="2:23" ht="14.25" customHeight="1" thickTop="1">
      <c r="B8" s="25" t="s">
        <v>419</v>
      </c>
      <c r="C8" s="24">
        <v>910000000</v>
      </c>
      <c r="D8" s="26">
        <v>492149784993</v>
      </c>
      <c r="E8" s="28"/>
      <c r="G8" s="81" t="s">
        <v>419</v>
      </c>
      <c r="H8" s="82"/>
      <c r="I8" s="82"/>
      <c r="J8" s="32"/>
      <c r="K8" s="60"/>
      <c r="L8" s="61">
        <f>L9+L17+L24+L29+L34+L36+L39</f>
        <v>492149784993</v>
      </c>
      <c r="M8" s="68"/>
      <c r="N8" s="69">
        <f>SUM(N9,N17,N24,N29,N36,N39)</f>
        <v>660917911962</v>
      </c>
      <c r="O8" s="78"/>
      <c r="P8" s="33"/>
      <c r="Q8" s="33"/>
      <c r="R8" s="33"/>
      <c r="S8" s="33"/>
      <c r="T8" s="33"/>
      <c r="U8" s="33"/>
      <c r="V8" s="33"/>
      <c r="W8" s="33"/>
    </row>
    <row r="9" spans="2:23" ht="13.5">
      <c r="B9" s="35" t="s">
        <v>2</v>
      </c>
      <c r="C9" s="27">
        <v>910100000</v>
      </c>
      <c r="D9" s="36">
        <v>60456962924</v>
      </c>
      <c r="E9" s="28"/>
      <c r="G9" s="83"/>
      <c r="H9" s="84" t="s">
        <v>2</v>
      </c>
      <c r="I9" s="84"/>
      <c r="J9" s="40"/>
      <c r="K9" s="62"/>
      <c r="L9" s="63">
        <f>SUM(K10:K16)</f>
        <v>60456962924</v>
      </c>
      <c r="M9" s="70"/>
      <c r="N9" s="71">
        <f>SUM(M10:M16)</f>
        <v>35919944875</v>
      </c>
      <c r="O9" s="78"/>
      <c r="P9" s="33"/>
      <c r="Q9" s="33"/>
      <c r="R9" s="33"/>
      <c r="S9" s="33"/>
      <c r="T9" s="33"/>
      <c r="U9" s="33"/>
      <c r="V9" s="33"/>
      <c r="W9" s="33"/>
    </row>
    <row r="10" spans="2:23" ht="13.5">
      <c r="B10" s="35" t="s">
        <v>421</v>
      </c>
      <c r="C10" s="27">
        <v>910101000</v>
      </c>
      <c r="D10" s="36">
        <v>31398989805</v>
      </c>
      <c r="G10" s="83"/>
      <c r="H10" s="84"/>
      <c r="I10" s="84" t="s">
        <v>421</v>
      </c>
      <c r="J10" s="40"/>
      <c r="K10" s="62">
        <f>VLOOKUP(O10,$C:$D,2,FALSE)</f>
        <v>31398989805</v>
      </c>
      <c r="L10" s="63"/>
      <c r="M10" s="70">
        <v>22532839765</v>
      </c>
      <c r="N10" s="71"/>
      <c r="O10" s="79">
        <v>910101000</v>
      </c>
      <c r="P10" s="41"/>
      <c r="Q10" s="41"/>
      <c r="R10" s="41"/>
      <c r="S10" s="41"/>
      <c r="T10" s="41"/>
      <c r="U10" s="41"/>
      <c r="V10" s="41"/>
      <c r="W10" s="41"/>
    </row>
    <row r="11" spans="2:23" ht="13.5">
      <c r="B11" s="35" t="s">
        <v>424</v>
      </c>
      <c r="C11" s="27">
        <v>910101050</v>
      </c>
      <c r="D11" s="36">
        <v>11932364784</v>
      </c>
      <c r="G11" s="83"/>
      <c r="H11" s="84"/>
      <c r="I11" s="84" t="s">
        <v>425</v>
      </c>
      <c r="J11" s="40"/>
      <c r="K11" s="62">
        <f>VLOOKUP(O11,$C:$D,2,FALSE)</f>
        <v>9081112634</v>
      </c>
      <c r="L11" s="63"/>
      <c r="M11" s="70">
        <v>4880175615</v>
      </c>
      <c r="N11" s="71"/>
      <c r="O11" s="79">
        <v>910116000</v>
      </c>
      <c r="P11" s="41"/>
      <c r="Q11" s="41"/>
      <c r="R11" s="41"/>
      <c r="S11" s="41"/>
      <c r="T11" s="41"/>
      <c r="U11" s="41"/>
      <c r="V11" s="41"/>
      <c r="W11" s="41"/>
    </row>
    <row r="12" spans="2:23" ht="13.5">
      <c r="B12" s="35" t="s">
        <v>427</v>
      </c>
      <c r="C12" s="27">
        <v>910101051</v>
      </c>
      <c r="D12" s="36">
        <v>11920186511</v>
      </c>
      <c r="G12" s="83"/>
      <c r="H12" s="84"/>
      <c r="I12" s="84" t="s">
        <v>428</v>
      </c>
      <c r="J12" s="40"/>
      <c r="K12" s="62">
        <f>VLOOKUP(O12,$C:$D,2,FALSE)</f>
        <v>1460659</v>
      </c>
      <c r="L12" s="63"/>
      <c r="M12" s="70">
        <v>65758271</v>
      </c>
      <c r="N12" s="71"/>
      <c r="O12" s="79">
        <v>910126000</v>
      </c>
      <c r="P12" s="41"/>
      <c r="Q12" s="41"/>
      <c r="R12" s="41"/>
      <c r="S12" s="41"/>
      <c r="T12" s="41"/>
      <c r="U12" s="41"/>
      <c r="V12" s="41"/>
      <c r="W12" s="41"/>
    </row>
    <row r="13" spans="2:23" ht="13.5">
      <c r="B13" s="35" t="s">
        <v>429</v>
      </c>
      <c r="C13" s="27">
        <v>910101052</v>
      </c>
      <c r="D13" s="36">
        <v>12178273</v>
      </c>
      <c r="G13" s="83"/>
      <c r="H13" s="84"/>
      <c r="I13" s="84" t="s">
        <v>430</v>
      </c>
      <c r="J13" s="40"/>
      <c r="K13" s="62">
        <f>VLOOKUP(P13,$C:$D,2,FALSE)+VLOOKUP(O13,$C:$D,2,FALSE)</f>
        <v>983344298</v>
      </c>
      <c r="L13" s="63"/>
      <c r="M13" s="70">
        <v>347403902</v>
      </c>
      <c r="N13" s="71"/>
      <c r="O13" s="79">
        <v>910130000</v>
      </c>
      <c r="P13" s="41">
        <v>910157000</v>
      </c>
      <c r="Q13" s="41"/>
      <c r="R13" s="41"/>
      <c r="S13" s="41"/>
      <c r="T13" s="41"/>
      <c r="U13" s="41"/>
      <c r="V13" s="41"/>
      <c r="W13" s="41"/>
    </row>
    <row r="14" spans="2:23" ht="13.5">
      <c r="B14" s="35" t="s">
        <v>432</v>
      </c>
      <c r="C14" s="27">
        <v>910101060</v>
      </c>
      <c r="D14" s="36">
        <v>5882570065</v>
      </c>
      <c r="G14" s="83"/>
      <c r="H14" s="84"/>
      <c r="I14" s="84" t="s">
        <v>434</v>
      </c>
      <c r="J14" s="40"/>
      <c r="K14" s="62">
        <f>VLOOKUP(O14,$C:$D,2,FALSE)</f>
        <v>2833309340</v>
      </c>
      <c r="L14" s="63"/>
      <c r="M14" s="70">
        <v>2523516842</v>
      </c>
      <c r="N14" s="71"/>
      <c r="O14" s="79">
        <v>910151000</v>
      </c>
      <c r="P14" s="41"/>
      <c r="Q14" s="41"/>
      <c r="R14" s="41"/>
      <c r="S14" s="41"/>
      <c r="T14" s="41"/>
      <c r="U14" s="41"/>
      <c r="V14" s="41"/>
      <c r="W14" s="41"/>
    </row>
    <row r="15" spans="2:23" ht="13.5">
      <c r="B15" s="35" t="s">
        <v>436</v>
      </c>
      <c r="C15" s="27">
        <v>910101076</v>
      </c>
      <c r="D15" s="36">
        <v>1905530</v>
      </c>
      <c r="G15" s="83"/>
      <c r="H15" s="84"/>
      <c r="I15" s="84" t="s">
        <v>437</v>
      </c>
      <c r="J15" s="40"/>
      <c r="K15" s="62">
        <f>VLOOKUP(O15,$C:$D,2,FALSE)</f>
        <v>14804062079</v>
      </c>
      <c r="L15" s="63"/>
      <c r="M15" s="70">
        <v>4473825654</v>
      </c>
      <c r="N15" s="71"/>
      <c r="O15" s="79">
        <v>910156000</v>
      </c>
      <c r="P15" s="41"/>
      <c r="Q15" s="41"/>
      <c r="R15" s="41"/>
      <c r="S15" s="41"/>
      <c r="T15" s="41"/>
      <c r="U15" s="41"/>
      <c r="V15" s="41"/>
      <c r="W15" s="41"/>
    </row>
    <row r="16" spans="2:23" ht="13.5">
      <c r="B16" s="35" t="s">
        <v>439</v>
      </c>
      <c r="C16" s="27">
        <v>910101070</v>
      </c>
      <c r="D16" s="36">
        <v>5687386204</v>
      </c>
      <c r="G16" s="83"/>
      <c r="H16" s="84"/>
      <c r="I16" s="84" t="s">
        <v>440</v>
      </c>
      <c r="J16" s="40"/>
      <c r="K16" s="62">
        <f>VLOOKUP(O16,$C:$D,2,FALSE)</f>
        <v>1354684109</v>
      </c>
      <c r="L16" s="63"/>
      <c r="M16" s="70">
        <v>1096424826</v>
      </c>
      <c r="N16" s="71"/>
      <c r="O16" s="79">
        <v>910198000</v>
      </c>
      <c r="P16" s="41"/>
      <c r="Q16" s="41"/>
      <c r="R16" s="41"/>
      <c r="S16" s="41"/>
      <c r="T16" s="41"/>
      <c r="U16" s="41"/>
      <c r="V16" s="41"/>
      <c r="W16" s="41"/>
    </row>
    <row r="17" spans="2:23" ht="13.5">
      <c r="B17" s="35" t="s">
        <v>441</v>
      </c>
      <c r="C17" s="27">
        <v>910101270</v>
      </c>
      <c r="D17" s="36">
        <v>3040596183</v>
      </c>
      <c r="G17" s="83"/>
      <c r="H17" s="84" t="s">
        <v>442</v>
      </c>
      <c r="I17" s="84"/>
      <c r="J17" s="40"/>
      <c r="K17" s="62"/>
      <c r="L17" s="63">
        <f>SUM(K18:K23)</f>
        <v>171187730376</v>
      </c>
      <c r="M17" s="70"/>
      <c r="N17" s="71">
        <f>SUM(M18:M23)</f>
        <v>255359604964</v>
      </c>
      <c r="O17" s="78"/>
      <c r="P17" s="33"/>
      <c r="Q17" s="33"/>
      <c r="R17" s="33"/>
      <c r="S17" s="33"/>
      <c r="T17" s="33"/>
      <c r="U17" s="33"/>
      <c r="V17" s="33"/>
      <c r="W17" s="33"/>
    </row>
    <row r="18" spans="2:23" ht="13.5">
      <c r="B18" s="35" t="s">
        <v>443</v>
      </c>
      <c r="C18" s="27">
        <v>910101071</v>
      </c>
      <c r="D18" s="36">
        <v>1764929159</v>
      </c>
      <c r="G18" s="83"/>
      <c r="H18" s="84"/>
      <c r="I18" s="84" t="s">
        <v>444</v>
      </c>
      <c r="J18" s="40"/>
      <c r="K18" s="62">
        <f>VLOOKUP(O18,$C:$D,2,FALSE)</f>
        <v>137137736656</v>
      </c>
      <c r="L18" s="63"/>
      <c r="M18" s="70">
        <v>87585051766</v>
      </c>
      <c r="N18" s="71"/>
      <c r="O18" s="79">
        <v>912100000</v>
      </c>
      <c r="P18" s="41"/>
      <c r="Q18" s="41"/>
      <c r="R18" s="41"/>
      <c r="S18" s="41"/>
      <c r="T18" s="41"/>
      <c r="U18" s="41"/>
      <c r="V18" s="41"/>
      <c r="W18" s="41"/>
    </row>
    <row r="19" spans="2:23" ht="13.5">
      <c r="B19" s="35" t="s">
        <v>445</v>
      </c>
      <c r="C19" s="27">
        <v>910101271</v>
      </c>
      <c r="D19" s="36">
        <v>1157828085</v>
      </c>
      <c r="G19" s="83"/>
      <c r="H19" s="84"/>
      <c r="I19" s="84" t="s">
        <v>446</v>
      </c>
      <c r="J19" s="40"/>
      <c r="K19" s="62">
        <f>VLOOKUP(P19,$C:$D,2,FALSE)+VLOOKUP(O19,$C:$D,2,FALSE)</f>
        <v>29016750962</v>
      </c>
      <c r="L19" s="63"/>
      <c r="M19" s="70">
        <v>9645331967</v>
      </c>
      <c r="N19" s="71"/>
      <c r="O19" s="79">
        <v>912600000</v>
      </c>
      <c r="P19" s="41">
        <v>913300000</v>
      </c>
      <c r="Q19" s="41"/>
      <c r="R19" s="41"/>
      <c r="S19" s="41"/>
      <c r="T19" s="41"/>
      <c r="U19" s="41"/>
      <c r="V19" s="41"/>
      <c r="W19" s="41"/>
    </row>
    <row r="20" spans="2:23" ht="13.5">
      <c r="B20" s="35" t="s">
        <v>447</v>
      </c>
      <c r="C20" s="27">
        <v>910101272</v>
      </c>
      <c r="D20" s="36">
        <v>21393504</v>
      </c>
      <c r="G20" s="83"/>
      <c r="H20" s="84"/>
      <c r="I20" s="84" t="s">
        <v>1233</v>
      </c>
      <c r="J20" s="40"/>
      <c r="K20" s="62">
        <f>VLOOKUP(O20,$C:$D,2,FALSE)</f>
        <v>2730487344</v>
      </c>
      <c r="L20" s="63"/>
      <c r="M20" s="70">
        <v>49914430128</v>
      </c>
      <c r="N20" s="71"/>
      <c r="O20" s="79">
        <v>913100000</v>
      </c>
      <c r="P20" s="41"/>
      <c r="Q20" s="41"/>
      <c r="R20" s="41"/>
      <c r="S20" s="41"/>
      <c r="T20" s="41"/>
      <c r="U20" s="41"/>
      <c r="V20" s="41"/>
      <c r="W20" s="41"/>
    </row>
    <row r="21" spans="2:23" ht="13.5">
      <c r="B21" s="35" t="s">
        <v>448</v>
      </c>
      <c r="C21" s="27">
        <v>910101273</v>
      </c>
      <c r="D21" s="36">
        <v>96445435</v>
      </c>
      <c r="G21" s="83"/>
      <c r="H21" s="84"/>
      <c r="I21" s="84" t="s">
        <v>1234</v>
      </c>
      <c r="J21" s="40"/>
      <c r="K21" s="62">
        <f>VLOOKUP(O21,$C:$D,2,FALSE)</f>
        <v>900095935</v>
      </c>
      <c r="L21" s="63"/>
      <c r="M21" s="70">
        <v>7214438764</v>
      </c>
      <c r="N21" s="71"/>
      <c r="O21" s="79">
        <v>912801000</v>
      </c>
      <c r="P21" s="41"/>
      <c r="Q21" s="41"/>
      <c r="R21" s="41"/>
      <c r="S21" s="41"/>
      <c r="T21" s="41"/>
      <c r="U21" s="41"/>
      <c r="V21" s="41"/>
      <c r="W21" s="41"/>
    </row>
    <row r="22" spans="2:23" ht="13.5">
      <c r="B22" s="35" t="s">
        <v>449</v>
      </c>
      <c r="C22" s="27">
        <v>910101370</v>
      </c>
      <c r="D22" s="36">
        <v>2646790021</v>
      </c>
      <c r="G22" s="83"/>
      <c r="H22" s="84"/>
      <c r="I22" s="84" t="s">
        <v>1235</v>
      </c>
      <c r="J22" s="40"/>
      <c r="K22" s="62">
        <f>VLOOKUP(O22,$C:$D,2,FALSE)</f>
        <v>103329516</v>
      </c>
      <c r="L22" s="63"/>
      <c r="M22" s="70">
        <v>12248936570</v>
      </c>
      <c r="N22" s="71"/>
      <c r="O22" s="79">
        <v>912806000</v>
      </c>
      <c r="P22" s="41"/>
      <c r="Q22" s="41"/>
      <c r="R22" s="41"/>
      <c r="S22" s="41"/>
      <c r="T22" s="41"/>
      <c r="U22" s="41"/>
      <c r="V22" s="41"/>
      <c r="W22" s="41"/>
    </row>
    <row r="23" spans="2:23" ht="13.5">
      <c r="B23" s="35" t="s">
        <v>450</v>
      </c>
      <c r="C23" s="27">
        <v>910101072</v>
      </c>
      <c r="D23" s="36">
        <v>2646790021</v>
      </c>
      <c r="G23" s="83"/>
      <c r="H23" s="84"/>
      <c r="I23" s="84" t="s">
        <v>1236</v>
      </c>
      <c r="J23" s="40"/>
      <c r="K23" s="62">
        <f>VLOOKUP(O23,$C:$D,2,FALSE)</f>
        <v>1299329963</v>
      </c>
      <c r="L23" s="63"/>
      <c r="M23" s="70">
        <v>88751415769</v>
      </c>
      <c r="N23" s="71"/>
      <c r="O23" s="79">
        <v>912811000</v>
      </c>
      <c r="P23" s="41"/>
      <c r="Q23" s="41"/>
      <c r="R23" s="41"/>
      <c r="S23" s="41"/>
      <c r="T23" s="41"/>
      <c r="U23" s="41"/>
      <c r="V23" s="41"/>
      <c r="W23" s="41"/>
    </row>
    <row r="24" spans="2:23" ht="13.5">
      <c r="B24" s="35" t="s">
        <v>451</v>
      </c>
      <c r="C24" s="27">
        <v>910101075</v>
      </c>
      <c r="D24" s="36">
        <v>764505522</v>
      </c>
      <c r="G24" s="83"/>
      <c r="H24" s="84" t="s">
        <v>453</v>
      </c>
      <c r="I24" s="84"/>
      <c r="J24" s="40"/>
      <c r="K24" s="62"/>
      <c r="L24" s="63">
        <f>SUM(K25:K28)</f>
        <v>208308692272</v>
      </c>
      <c r="M24" s="70"/>
      <c r="N24" s="71">
        <f>SUM(M25:M28)</f>
        <v>336815199013</v>
      </c>
      <c r="O24" s="78"/>
      <c r="P24" s="33"/>
      <c r="Q24" s="33"/>
      <c r="R24" s="33"/>
      <c r="S24" s="33"/>
      <c r="T24" s="33"/>
      <c r="U24" s="33"/>
      <c r="V24" s="33"/>
      <c r="W24" s="33"/>
    </row>
    <row r="25" spans="2:23" ht="13.5">
      <c r="B25" s="35" t="s">
        <v>452</v>
      </c>
      <c r="C25" s="27">
        <v>910101175</v>
      </c>
      <c r="D25" s="36">
        <v>10711495</v>
      </c>
      <c r="G25" s="83"/>
      <c r="H25" s="84"/>
      <c r="I25" s="84" t="s">
        <v>455</v>
      </c>
      <c r="J25" s="40"/>
      <c r="K25" s="62">
        <f>VLOOKUP(Q25,$C:$D,2,FALSE)+VLOOKUP(R25,$C:$D,2,FALSE)+VLOOKUP(S25,$C:$D,2,FALSE)+VLOOKUP(T25,$C:$D,2,FALSE)+VLOOKUP(U25,$C:$D,2,FALSE)+VLOOKUP(V25,$C:$D,2,FALSE)+VLOOKUP(W25,$C:$D,2,FALSE)+VLOOKUP(O25,$C:$D,2,FALSE)</f>
        <v>197953120430</v>
      </c>
      <c r="L25" s="63"/>
      <c r="M25" s="70">
        <v>321224361702</v>
      </c>
      <c r="N25" s="71"/>
      <c r="O25" s="79">
        <v>913621110</v>
      </c>
      <c r="P25" s="41"/>
      <c r="Q25" s="41">
        <v>913621210</v>
      </c>
      <c r="R25" s="41">
        <v>913621230</v>
      </c>
      <c r="S25" s="41">
        <v>913621310</v>
      </c>
      <c r="T25" s="41">
        <v>913621315</v>
      </c>
      <c r="U25" s="41">
        <v>913621320</v>
      </c>
      <c r="V25" s="41">
        <v>913621330</v>
      </c>
      <c r="W25" s="41">
        <v>913621530</v>
      </c>
    </row>
    <row r="26" spans="2:23" ht="14.25" customHeight="1">
      <c r="B26" s="35" t="s">
        <v>454</v>
      </c>
      <c r="C26" s="27">
        <v>910101176</v>
      </c>
      <c r="D26" s="36">
        <v>29556247</v>
      </c>
      <c r="G26" s="83"/>
      <c r="H26" s="84"/>
      <c r="I26" s="84" t="s">
        <v>457</v>
      </c>
      <c r="J26" s="40"/>
      <c r="K26" s="62">
        <f>VLOOKUP(P26,$C:$D,2,FALSE)+VLOOKUP(Q26,$C:$D,2,FALSE)+VLOOKUP(R26,$C:$D,2,FALSE)+VLOOKUP(S26,$C:$D,2,FALSE)+VLOOKUP(O26,$C:$D,2,FALSE)</f>
        <v>5381169218</v>
      </c>
      <c r="L26" s="63"/>
      <c r="M26" s="70">
        <v>10230654782</v>
      </c>
      <c r="N26" s="71"/>
      <c r="O26" s="79">
        <v>913626110</v>
      </c>
      <c r="P26" s="41">
        <v>913626210</v>
      </c>
      <c r="Q26" s="41">
        <v>913626230</v>
      </c>
      <c r="R26" s="41">
        <v>913626310</v>
      </c>
      <c r="S26" s="41">
        <v>913626320</v>
      </c>
      <c r="T26" s="41"/>
      <c r="U26" s="41"/>
      <c r="V26" s="41"/>
      <c r="W26" s="41"/>
    </row>
    <row r="27" spans="2:23" ht="13.5">
      <c r="B27" s="35" t="s">
        <v>456</v>
      </c>
      <c r="C27" s="27">
        <v>910101179</v>
      </c>
      <c r="D27" s="36">
        <v>714945492</v>
      </c>
      <c r="G27" s="83"/>
      <c r="H27" s="84"/>
      <c r="I27" s="84" t="s">
        <v>461</v>
      </c>
      <c r="J27" s="40"/>
      <c r="K27" s="62">
        <f>VLOOKUP(P27,$C:$D,2,FALSE)+VLOOKUP(O27,$C:$D,2,FALSE)</f>
        <v>63645087</v>
      </c>
      <c r="L27" s="63"/>
      <c r="M27" s="70">
        <v>24129168</v>
      </c>
      <c r="N27" s="71"/>
      <c r="O27" s="79">
        <v>913621340</v>
      </c>
      <c r="P27" s="41">
        <v>913621540</v>
      </c>
      <c r="Q27" s="41"/>
      <c r="R27" s="41"/>
      <c r="S27" s="41"/>
      <c r="T27" s="41"/>
      <c r="U27" s="41"/>
      <c r="V27" s="41"/>
      <c r="W27" s="41"/>
    </row>
    <row r="28" spans="2:23" ht="13.5">
      <c r="B28" s="35" t="s">
        <v>459</v>
      </c>
      <c r="C28" s="27">
        <v>910101180</v>
      </c>
      <c r="D28" s="36">
        <v>459547</v>
      </c>
      <c r="G28" s="83"/>
      <c r="H28" s="84"/>
      <c r="I28" s="84" t="s">
        <v>464</v>
      </c>
      <c r="J28" s="40"/>
      <c r="K28" s="62">
        <f>IFERROR(VLOOKUP(P28,$C:$D,2,FALSE),)+IFERROR(VLOOKUP(O28,$C:$D,2,FALSE),)+IFERROR(VLOOKUP(Q28,$C:$D,2,FALSE),)</f>
        <v>4910757537</v>
      </c>
      <c r="L28" s="63"/>
      <c r="M28" s="70">
        <v>5336053361</v>
      </c>
      <c r="N28" s="71"/>
      <c r="O28" s="79">
        <v>913626240</v>
      </c>
      <c r="P28" s="41">
        <v>913626340</v>
      </c>
      <c r="Q28" s="41">
        <v>913626940</v>
      </c>
      <c r="R28" s="41"/>
      <c r="S28" s="41"/>
      <c r="T28" s="41"/>
      <c r="U28" s="41"/>
      <c r="V28" s="41"/>
      <c r="W28" s="41"/>
    </row>
    <row r="29" spans="2:23" ht="13.5">
      <c r="B29" s="35" t="s">
        <v>463</v>
      </c>
      <c r="C29" s="27">
        <v>910101181</v>
      </c>
      <c r="D29" s="36">
        <v>1887272</v>
      </c>
      <c r="F29" s="20"/>
      <c r="G29" s="83"/>
      <c r="H29" s="84" t="s">
        <v>3</v>
      </c>
      <c r="I29" s="84"/>
      <c r="J29" s="40"/>
      <c r="K29" s="62"/>
      <c r="L29" s="63">
        <f>SUM(K30:K33)</f>
        <v>30815735278</v>
      </c>
      <c r="M29" s="70"/>
      <c r="N29" s="71">
        <f>SUM(M30:M33)</f>
        <v>22640746546</v>
      </c>
      <c r="O29" s="78"/>
      <c r="P29" s="33"/>
      <c r="Q29" s="33"/>
      <c r="R29" s="33"/>
      <c r="S29" s="33"/>
      <c r="T29" s="33"/>
      <c r="U29" s="33"/>
      <c r="V29" s="33"/>
      <c r="W29" s="33"/>
    </row>
    <row r="30" spans="2:23" ht="13.5" customHeight="1">
      <c r="B30" s="35" t="s">
        <v>1170</v>
      </c>
      <c r="C30" s="27">
        <v>910101187</v>
      </c>
      <c r="D30" s="36">
        <v>6945469</v>
      </c>
      <c r="F30" s="20"/>
      <c r="G30" s="83"/>
      <c r="H30" s="84"/>
      <c r="I30" s="84" t="s">
        <v>465</v>
      </c>
      <c r="J30" s="40"/>
      <c r="K30" s="62">
        <f>VLOOKUP(O30,$C:$D,2,FALSE)</f>
        <v>378235815</v>
      </c>
      <c r="L30" s="63"/>
      <c r="M30" s="70">
        <v>527388112</v>
      </c>
      <c r="N30" s="71"/>
      <c r="O30" s="79">
        <v>910600001</v>
      </c>
      <c r="P30" s="41"/>
      <c r="Q30" s="41"/>
      <c r="R30" s="41"/>
      <c r="S30" s="41"/>
      <c r="T30" s="41"/>
      <c r="U30" s="41"/>
      <c r="V30" s="41"/>
      <c r="W30" s="41"/>
    </row>
    <row r="31" spans="2:23" ht="13.5">
      <c r="B31" s="35" t="s">
        <v>466</v>
      </c>
      <c r="C31" s="27">
        <v>910101100</v>
      </c>
      <c r="D31" s="36">
        <v>7122290889</v>
      </c>
      <c r="F31" s="20"/>
      <c r="G31" s="83"/>
      <c r="H31" s="84"/>
      <c r="I31" s="84" t="s">
        <v>467</v>
      </c>
      <c r="J31" s="40"/>
      <c r="K31" s="62">
        <f>VLOOKUP(O31,$C:$D,2,FALSE)</f>
        <v>7462461615</v>
      </c>
      <c r="L31" s="63"/>
      <c r="M31" s="70">
        <v>8885482475</v>
      </c>
      <c r="N31" s="71"/>
      <c r="O31" s="79">
        <v>910636003</v>
      </c>
      <c r="P31" s="41"/>
      <c r="Q31" s="41"/>
      <c r="R31" s="41"/>
      <c r="S31" s="41"/>
      <c r="T31" s="41"/>
      <c r="U31" s="41"/>
      <c r="V31" s="41"/>
      <c r="W31" s="41"/>
    </row>
    <row r="32" spans="2:23" ht="13.5">
      <c r="B32" s="35" t="s">
        <v>468</v>
      </c>
      <c r="C32" s="27">
        <v>910101110</v>
      </c>
      <c r="D32" s="36">
        <v>482783618</v>
      </c>
      <c r="F32" s="20"/>
      <c r="G32" s="83"/>
      <c r="H32" s="84"/>
      <c r="I32" s="84" t="s">
        <v>470</v>
      </c>
      <c r="J32" s="40"/>
      <c r="K32" s="62">
        <f>VLOOKUP(O32,$C:$D,2,FALSE)</f>
        <v>21781582683</v>
      </c>
      <c r="L32" s="63"/>
      <c r="M32" s="70">
        <v>12033570026</v>
      </c>
      <c r="N32" s="71"/>
      <c r="O32" s="79">
        <v>910621022</v>
      </c>
      <c r="P32" s="41"/>
      <c r="Q32" s="41"/>
      <c r="R32" s="41"/>
      <c r="S32" s="41"/>
      <c r="T32" s="41"/>
      <c r="U32" s="41"/>
      <c r="V32" s="41"/>
      <c r="W32" s="41"/>
    </row>
    <row r="33" spans="2:23" ht="13.5">
      <c r="B33" s="35" t="s">
        <v>471</v>
      </c>
      <c r="C33" s="27">
        <v>910101120</v>
      </c>
      <c r="D33" s="36">
        <v>6414219013</v>
      </c>
      <c r="F33" s="20"/>
      <c r="G33" s="83"/>
      <c r="H33" s="84"/>
      <c r="I33" s="84" t="s">
        <v>473</v>
      </c>
      <c r="J33" s="40"/>
      <c r="K33" s="62">
        <f>VLOOKUP(O33,$C:$D,2,FALSE)</f>
        <v>1193455165</v>
      </c>
      <c r="L33" s="63"/>
      <c r="M33" s="70">
        <v>1194305933</v>
      </c>
      <c r="N33" s="71"/>
      <c r="O33" s="79">
        <v>910656003</v>
      </c>
      <c r="P33" s="41"/>
      <c r="Q33" s="41"/>
      <c r="R33" s="41"/>
      <c r="S33" s="41"/>
      <c r="T33" s="41"/>
      <c r="U33" s="41"/>
      <c r="V33" s="41"/>
      <c r="W33" s="41"/>
    </row>
    <row r="34" spans="2:23" ht="13.5">
      <c r="B34" s="35" t="s">
        <v>475</v>
      </c>
      <c r="C34" s="27">
        <v>910101140</v>
      </c>
      <c r="D34" s="36">
        <v>225288258</v>
      </c>
      <c r="F34" s="20"/>
      <c r="G34" s="83"/>
      <c r="H34" s="84" t="s">
        <v>476</v>
      </c>
      <c r="I34" s="84"/>
      <c r="J34" s="40"/>
      <c r="K34" s="62"/>
      <c r="L34" s="67">
        <f>K35</f>
        <v>2175519917</v>
      </c>
      <c r="M34" s="62"/>
      <c r="N34" s="67">
        <v>0</v>
      </c>
      <c r="O34" s="79"/>
      <c r="P34" s="41"/>
      <c r="Q34" s="41"/>
      <c r="R34" s="41"/>
      <c r="S34" s="41"/>
      <c r="T34" s="41"/>
      <c r="U34" s="41"/>
      <c r="V34" s="41"/>
      <c r="W34" s="41"/>
    </row>
    <row r="35" spans="2:23" ht="13.5">
      <c r="B35" s="35" t="s">
        <v>477</v>
      </c>
      <c r="C35" s="27">
        <v>910101090</v>
      </c>
      <c r="D35" s="36">
        <v>7966811</v>
      </c>
      <c r="F35" s="20"/>
      <c r="G35" s="83"/>
      <c r="H35" s="84"/>
      <c r="I35" s="84" t="s">
        <v>479</v>
      </c>
      <c r="J35" s="40" t="s">
        <v>478</v>
      </c>
      <c r="K35" s="62">
        <f>VLOOKUP(O35,$C:$D,2,FALSE)</f>
        <v>2175519917</v>
      </c>
      <c r="L35" s="63"/>
      <c r="M35" s="66">
        <v>0</v>
      </c>
      <c r="N35" s="63"/>
      <c r="O35" s="79">
        <v>910706000</v>
      </c>
      <c r="P35" s="41"/>
      <c r="Q35" s="41"/>
      <c r="R35" s="41"/>
      <c r="S35" s="41"/>
      <c r="T35" s="41"/>
      <c r="U35" s="41"/>
      <c r="V35" s="41"/>
      <c r="W35" s="41"/>
    </row>
    <row r="36" spans="2:23" ht="13.5">
      <c r="B36" s="35" t="s">
        <v>481</v>
      </c>
      <c r="C36" s="27">
        <v>910101091</v>
      </c>
      <c r="D36" s="36">
        <v>7966811</v>
      </c>
      <c r="G36" s="83"/>
      <c r="H36" s="84" t="s">
        <v>482</v>
      </c>
      <c r="I36" s="84"/>
      <c r="J36" s="40"/>
      <c r="K36" s="62"/>
      <c r="L36" s="63">
        <f>SUM(K37:K38)</f>
        <v>7719887663</v>
      </c>
      <c r="M36" s="70"/>
      <c r="N36" s="71">
        <f>SUM(M37:M38)</f>
        <v>5697024711</v>
      </c>
      <c r="O36" s="78"/>
      <c r="P36" s="33"/>
      <c r="Q36" s="33"/>
      <c r="R36" s="33"/>
      <c r="S36" s="33"/>
      <c r="T36" s="33"/>
      <c r="U36" s="33"/>
      <c r="V36" s="33"/>
      <c r="W36" s="33"/>
    </row>
    <row r="37" spans="2:23" ht="13.5">
      <c r="B37" s="35" t="s">
        <v>425</v>
      </c>
      <c r="C37" s="27">
        <v>910116000</v>
      </c>
      <c r="D37" s="36">
        <v>9081112634</v>
      </c>
      <c r="G37" s="83"/>
      <c r="H37" s="84"/>
      <c r="I37" s="84" t="s">
        <v>479</v>
      </c>
      <c r="J37" s="40" t="s">
        <v>484</v>
      </c>
      <c r="K37" s="62">
        <f>VLOOKUP(O37,$C:$D,2,FALSE)</f>
        <v>2966297734</v>
      </c>
      <c r="L37" s="63"/>
      <c r="M37" s="70">
        <v>879132507</v>
      </c>
      <c r="N37" s="71"/>
      <c r="O37" s="79">
        <v>910901000</v>
      </c>
      <c r="P37" s="41"/>
      <c r="Q37" s="41"/>
      <c r="R37" s="41"/>
      <c r="S37" s="41"/>
      <c r="T37" s="41"/>
      <c r="U37" s="41"/>
      <c r="V37" s="41"/>
      <c r="W37" s="41"/>
    </row>
    <row r="38" spans="2:23" ht="13.5">
      <c r="B38" s="35" t="s">
        <v>485</v>
      </c>
      <c r="C38" s="27">
        <v>910116020</v>
      </c>
      <c r="D38" s="36">
        <v>9081112634</v>
      </c>
      <c r="E38" s="28"/>
      <c r="G38" s="83"/>
      <c r="H38" s="84"/>
      <c r="I38" s="84" t="s">
        <v>125</v>
      </c>
      <c r="J38" s="40" t="s">
        <v>486</v>
      </c>
      <c r="K38" s="62">
        <f>VLOOKUP(O38,$C:$D,2,FALSE)</f>
        <v>4753589929</v>
      </c>
      <c r="L38" s="63"/>
      <c r="M38" s="70">
        <v>4817892204</v>
      </c>
      <c r="N38" s="71"/>
      <c r="O38" s="79">
        <v>910906000</v>
      </c>
      <c r="P38" s="41"/>
      <c r="Q38" s="41"/>
      <c r="R38" s="41"/>
      <c r="S38" s="41"/>
      <c r="T38" s="41"/>
      <c r="U38" s="41"/>
      <c r="V38" s="41"/>
      <c r="W38" s="41"/>
    </row>
    <row r="39" spans="2:23" ht="13.5" customHeight="1">
      <c r="B39" s="35" t="s">
        <v>1171</v>
      </c>
      <c r="C39" s="27">
        <v>910116022</v>
      </c>
      <c r="D39" s="36">
        <v>9081112634</v>
      </c>
      <c r="E39" s="28"/>
      <c r="G39" s="85"/>
      <c r="H39" s="86" t="s">
        <v>487</v>
      </c>
      <c r="I39" s="86"/>
      <c r="J39" s="40"/>
      <c r="K39" s="62"/>
      <c r="L39" s="63">
        <f>SUM(K40:K44)</f>
        <v>11485256563</v>
      </c>
      <c r="M39" s="70"/>
      <c r="N39" s="71">
        <f>SUM(M40:M44)</f>
        <v>4485391853</v>
      </c>
      <c r="O39" s="78"/>
      <c r="P39" s="33"/>
      <c r="Q39" s="33"/>
      <c r="R39" s="33"/>
      <c r="S39" s="33"/>
      <c r="T39" s="33"/>
      <c r="U39" s="33"/>
      <c r="V39" s="33"/>
      <c r="W39" s="33"/>
    </row>
    <row r="40" spans="2:23" ht="13.5">
      <c r="B40" s="35" t="s">
        <v>428</v>
      </c>
      <c r="C40" s="27">
        <v>910126000</v>
      </c>
      <c r="D40" s="36">
        <v>1460659</v>
      </c>
      <c r="G40" s="85"/>
      <c r="H40" s="86"/>
      <c r="I40" s="86" t="s">
        <v>479</v>
      </c>
      <c r="J40" s="40" t="s">
        <v>488</v>
      </c>
      <c r="K40" s="62">
        <f>VLOOKUP(O40,$C:$D,2,FALSE)</f>
        <v>9951530047</v>
      </c>
      <c r="L40" s="63"/>
      <c r="M40" s="70">
        <v>2761895269</v>
      </c>
      <c r="N40" s="71"/>
      <c r="O40" s="79">
        <v>911100000</v>
      </c>
      <c r="P40" s="41"/>
      <c r="Q40" s="41"/>
      <c r="R40" s="41"/>
      <c r="S40" s="41"/>
      <c r="T40" s="41"/>
      <c r="U40" s="41"/>
      <c r="V40" s="41"/>
      <c r="W40" s="41"/>
    </row>
    <row r="41" spans="2:23" ht="13.5">
      <c r="B41" s="35" t="s">
        <v>430</v>
      </c>
      <c r="C41" s="27">
        <v>910130000</v>
      </c>
      <c r="D41" s="36">
        <v>919962048</v>
      </c>
      <c r="E41" s="28"/>
      <c r="G41" s="85"/>
      <c r="H41" s="86"/>
      <c r="I41" s="86" t="s">
        <v>125</v>
      </c>
      <c r="J41" s="40" t="s">
        <v>489</v>
      </c>
      <c r="K41" s="62">
        <f>VLOOKUP(O41,$C:$D,2,FALSE)</f>
        <v>652729672</v>
      </c>
      <c r="L41" s="63"/>
      <c r="M41" s="70">
        <v>802934346</v>
      </c>
      <c r="N41" s="71"/>
      <c r="O41" s="79">
        <v>911200000</v>
      </c>
      <c r="P41" s="41"/>
      <c r="Q41" s="41"/>
      <c r="R41" s="41"/>
      <c r="S41" s="41"/>
      <c r="T41" s="41"/>
      <c r="U41" s="41"/>
      <c r="V41" s="41"/>
      <c r="W41" s="41"/>
    </row>
    <row r="42" spans="2:23" ht="13.5">
      <c r="B42" s="35" t="s">
        <v>492</v>
      </c>
      <c r="C42" s="27">
        <v>910131000</v>
      </c>
      <c r="D42" s="36">
        <v>191596449</v>
      </c>
      <c r="G42" s="85"/>
      <c r="H42" s="86"/>
      <c r="I42" s="86" t="s">
        <v>126</v>
      </c>
      <c r="J42" s="40" t="s">
        <v>491</v>
      </c>
      <c r="K42" s="62">
        <f>VLOOKUP(O42,$C:$D,2,FALSE)</f>
        <v>880996844</v>
      </c>
      <c r="L42" s="63"/>
      <c r="M42" s="70">
        <v>920562238</v>
      </c>
      <c r="N42" s="71"/>
      <c r="O42" s="79">
        <v>914105000</v>
      </c>
      <c r="P42" s="41"/>
      <c r="Q42" s="41"/>
      <c r="R42" s="41"/>
      <c r="S42" s="41"/>
      <c r="T42" s="41"/>
      <c r="U42" s="41"/>
      <c r="V42" s="41"/>
      <c r="W42" s="41"/>
    </row>
    <row r="43" spans="2:23" ht="13.5">
      <c r="B43" s="35" t="s">
        <v>494</v>
      </c>
      <c r="C43" s="27">
        <v>910132000</v>
      </c>
      <c r="D43" s="36">
        <v>728365599</v>
      </c>
      <c r="G43" s="85"/>
      <c r="H43" s="86"/>
      <c r="I43" s="86" t="s">
        <v>127</v>
      </c>
      <c r="J43" s="40" t="s">
        <v>493</v>
      </c>
      <c r="K43" s="66">
        <v>0</v>
      </c>
      <c r="L43" s="63"/>
      <c r="M43" s="66">
        <v>0</v>
      </c>
      <c r="N43" s="71"/>
      <c r="O43" s="79"/>
      <c r="P43" s="41"/>
      <c r="Q43" s="41"/>
      <c r="R43" s="41"/>
      <c r="S43" s="41"/>
      <c r="T43" s="41"/>
      <c r="U43" s="41"/>
      <c r="V43" s="41"/>
      <c r="W43" s="41"/>
    </row>
    <row r="44" spans="2:23" ht="13.5">
      <c r="B44" s="35" t="s">
        <v>496</v>
      </c>
      <c r="C44" s="27">
        <v>910157000</v>
      </c>
      <c r="D44" s="36">
        <v>63382250</v>
      </c>
      <c r="G44" s="85"/>
      <c r="H44" s="86"/>
      <c r="I44" s="86" t="s">
        <v>128</v>
      </c>
      <c r="J44" s="40" t="s">
        <v>426</v>
      </c>
      <c r="K44" s="66">
        <v>0</v>
      </c>
      <c r="L44" s="63"/>
      <c r="M44" s="66">
        <v>0</v>
      </c>
      <c r="N44" s="71"/>
      <c r="O44" s="79">
        <v>914198000</v>
      </c>
      <c r="P44" s="41"/>
      <c r="Q44" s="41"/>
      <c r="R44" s="41"/>
      <c r="S44" s="41"/>
      <c r="T44" s="41"/>
      <c r="U44" s="41"/>
      <c r="V44" s="41"/>
      <c r="W44" s="41"/>
    </row>
    <row r="45" spans="2:23" ht="13.5">
      <c r="B45" s="35" t="s">
        <v>499</v>
      </c>
      <c r="C45" s="27">
        <v>910157002</v>
      </c>
      <c r="D45" s="36">
        <v>63382250</v>
      </c>
      <c r="G45" s="85" t="s">
        <v>495</v>
      </c>
      <c r="H45" s="86"/>
      <c r="I45" s="86"/>
      <c r="J45" s="40"/>
      <c r="K45" s="62"/>
      <c r="L45" s="63">
        <f>L46+L53+L60+L65+L69+L72+L75+L99</f>
        <v>426837853310</v>
      </c>
      <c r="M45" s="70"/>
      <c r="N45" s="71">
        <f>SUM(N46,N53,N60,N65,N69,N72,N75,N99)</f>
        <v>646678777357</v>
      </c>
      <c r="O45" s="78"/>
      <c r="P45" s="33"/>
      <c r="Q45" s="33"/>
      <c r="R45" s="33"/>
      <c r="S45" s="33"/>
      <c r="T45" s="33"/>
      <c r="U45" s="33"/>
      <c r="V45" s="33"/>
      <c r="W45" s="33"/>
    </row>
    <row r="46" spans="2:23" ht="13.5">
      <c r="B46" s="35" t="s">
        <v>502</v>
      </c>
      <c r="C46" s="27">
        <v>910151000</v>
      </c>
      <c r="D46" s="36">
        <v>2833309340</v>
      </c>
      <c r="G46" s="85"/>
      <c r="H46" s="86" t="s">
        <v>4</v>
      </c>
      <c r="I46" s="86"/>
      <c r="J46" s="40"/>
      <c r="K46" s="62"/>
      <c r="L46" s="63">
        <f>SUM(K47:K52)</f>
        <v>16033202953</v>
      </c>
      <c r="M46" s="70"/>
      <c r="N46" s="71">
        <f>SUM(M47:M52)</f>
        <v>11209936529</v>
      </c>
      <c r="O46" s="78"/>
      <c r="P46" s="33"/>
      <c r="Q46" s="33"/>
      <c r="R46" s="33"/>
      <c r="S46" s="33"/>
      <c r="T46" s="33"/>
      <c r="U46" s="33"/>
      <c r="V46" s="33"/>
      <c r="W46" s="33"/>
    </row>
    <row r="47" spans="2:23" ht="13.5">
      <c r="B47" s="35" t="s">
        <v>497</v>
      </c>
      <c r="C47" s="27">
        <v>910151006</v>
      </c>
      <c r="D47" s="36">
        <v>0</v>
      </c>
      <c r="G47" s="85"/>
      <c r="H47" s="86"/>
      <c r="I47" s="86" t="s">
        <v>501</v>
      </c>
      <c r="J47" s="40"/>
      <c r="K47" s="62">
        <f>VLOOKUP(O47,$C:$D,2,FALSE)</f>
        <v>12697451085</v>
      </c>
      <c r="L47" s="63"/>
      <c r="M47" s="70">
        <v>9538322682</v>
      </c>
      <c r="N47" s="71"/>
      <c r="O47" s="79">
        <v>920100100</v>
      </c>
      <c r="P47" s="41"/>
      <c r="Q47" s="41"/>
      <c r="R47" s="41"/>
      <c r="S47" s="41"/>
      <c r="T47" s="41"/>
      <c r="U47" s="41"/>
      <c r="V47" s="41"/>
      <c r="W47" s="41"/>
    </row>
    <row r="48" spans="2:23" ht="13.5">
      <c r="B48" s="35" t="s">
        <v>137</v>
      </c>
      <c r="C48" s="27">
        <v>910151900</v>
      </c>
      <c r="D48" s="36">
        <v>2833309340</v>
      </c>
      <c r="G48" s="85"/>
      <c r="H48" s="86"/>
      <c r="I48" s="86" t="s">
        <v>504</v>
      </c>
      <c r="J48" s="40"/>
      <c r="K48" s="62">
        <f>VLOOKUP(O48,$C:$D,2,FALSE)</f>
        <v>334592428</v>
      </c>
      <c r="L48" s="63"/>
      <c r="M48" s="70">
        <v>73490966</v>
      </c>
      <c r="N48" s="71"/>
      <c r="O48" s="79">
        <v>920106000</v>
      </c>
      <c r="P48" s="41"/>
      <c r="Q48" s="41"/>
      <c r="R48" s="41"/>
      <c r="S48" s="41"/>
      <c r="T48" s="41"/>
      <c r="U48" s="41"/>
      <c r="V48" s="41"/>
      <c r="W48" s="41"/>
    </row>
    <row r="49" spans="2:23" ht="13.5">
      <c r="B49" s="35" t="s">
        <v>508</v>
      </c>
      <c r="C49" s="27">
        <v>910156000</v>
      </c>
      <c r="D49" s="36">
        <v>14804062079</v>
      </c>
      <c r="G49" s="85"/>
      <c r="H49" s="86"/>
      <c r="I49" s="86" t="s">
        <v>506</v>
      </c>
      <c r="J49" s="40"/>
      <c r="K49" s="66">
        <v>0</v>
      </c>
      <c r="L49" s="63"/>
      <c r="M49" s="66">
        <v>0</v>
      </c>
      <c r="N49" s="89"/>
      <c r="O49" s="79"/>
      <c r="P49" s="41"/>
      <c r="Q49" s="41"/>
      <c r="R49" s="41"/>
      <c r="S49" s="41"/>
      <c r="T49" s="41"/>
      <c r="U49" s="41"/>
      <c r="V49" s="41"/>
      <c r="W49" s="41"/>
    </row>
    <row r="50" spans="2:23" ht="13.5">
      <c r="B50" s="35" t="s">
        <v>505</v>
      </c>
      <c r="C50" s="27">
        <v>910156011</v>
      </c>
      <c r="D50" s="36">
        <v>14804062079</v>
      </c>
      <c r="G50" s="85"/>
      <c r="H50" s="86"/>
      <c r="I50" s="86" t="s">
        <v>507</v>
      </c>
      <c r="J50" s="40"/>
      <c r="K50" s="62">
        <f>VLOOKUP(O50,$C:$D,2,FALSE)</f>
        <v>42540999</v>
      </c>
      <c r="L50" s="63"/>
      <c r="M50" s="70">
        <v>13434313</v>
      </c>
      <c r="N50" s="71"/>
      <c r="O50" s="79">
        <v>920108000</v>
      </c>
      <c r="P50" s="41"/>
      <c r="Q50" s="41"/>
      <c r="R50" s="41"/>
      <c r="S50" s="41"/>
      <c r="T50" s="41"/>
      <c r="U50" s="41"/>
      <c r="V50" s="41"/>
      <c r="W50" s="41"/>
    </row>
    <row r="51" spans="2:23" ht="13.5">
      <c r="B51" s="35" t="s">
        <v>514</v>
      </c>
      <c r="C51" s="27">
        <v>910198000</v>
      </c>
      <c r="D51" s="36">
        <v>1354684109</v>
      </c>
      <c r="G51" s="85"/>
      <c r="H51" s="86"/>
      <c r="I51" s="86" t="s">
        <v>510</v>
      </c>
      <c r="J51" s="40"/>
      <c r="K51" s="62">
        <f>VLOOKUP(O51,$C:$D,2,FALSE)</f>
        <v>223150980</v>
      </c>
      <c r="L51" s="63"/>
      <c r="M51" s="70">
        <v>223648785</v>
      </c>
      <c r="N51" s="71"/>
      <c r="O51" s="79">
        <v>920110001</v>
      </c>
      <c r="P51" s="41"/>
      <c r="Q51" s="41"/>
      <c r="R51" s="41"/>
      <c r="S51" s="41"/>
      <c r="T51" s="41"/>
      <c r="U51" s="41"/>
      <c r="V51" s="41"/>
      <c r="W51" s="41"/>
    </row>
    <row r="52" spans="2:23" ht="13.5">
      <c r="B52" s="34" t="s">
        <v>509</v>
      </c>
      <c r="C52" s="27">
        <v>910198001</v>
      </c>
      <c r="D52" s="36">
        <v>10107560</v>
      </c>
      <c r="G52" s="85"/>
      <c r="H52" s="86"/>
      <c r="I52" s="86" t="s">
        <v>513</v>
      </c>
      <c r="J52" s="40"/>
      <c r="K52" s="62">
        <f>VLOOKUP(P52,$C:$D,2,FALSE)+VLOOKUP(Q52,$C:$D,2,FALSE)+VLOOKUP(O52,$C:$D,2,FALSE)</f>
        <v>2735467461</v>
      </c>
      <c r="L52" s="63"/>
      <c r="M52" s="70">
        <v>1361039783</v>
      </c>
      <c r="N52" s="71"/>
      <c r="O52" s="79">
        <v>920198000</v>
      </c>
      <c r="P52" s="41">
        <v>920195000</v>
      </c>
      <c r="Q52" s="41">
        <v>920196000</v>
      </c>
      <c r="R52" s="41"/>
      <c r="S52" s="41"/>
      <c r="T52" s="41"/>
      <c r="U52" s="41"/>
      <c r="V52" s="41"/>
      <c r="W52" s="41"/>
    </row>
    <row r="53" spans="2:23" ht="13.5">
      <c r="B53" s="34" t="s">
        <v>511</v>
      </c>
      <c r="C53" s="27">
        <v>910198002</v>
      </c>
      <c r="D53" s="36">
        <v>157677</v>
      </c>
      <c r="G53" s="85"/>
      <c r="H53" s="86" t="s">
        <v>517</v>
      </c>
      <c r="I53" s="86"/>
      <c r="J53" s="40"/>
      <c r="K53" s="62"/>
      <c r="L53" s="63">
        <f>SUM(K54:K59)</f>
        <v>118510605063</v>
      </c>
      <c r="M53" s="70"/>
      <c r="N53" s="71">
        <f>SUM(M54:M59)</f>
        <v>146116571797</v>
      </c>
      <c r="O53" s="78"/>
      <c r="P53" s="33"/>
      <c r="Q53" s="33"/>
      <c r="R53" s="33"/>
      <c r="S53" s="33"/>
      <c r="T53" s="33"/>
      <c r="U53" s="33"/>
      <c r="V53" s="33"/>
      <c r="W53" s="33"/>
    </row>
    <row r="54" spans="2:23" ht="13.5">
      <c r="B54" s="34" t="s">
        <v>515</v>
      </c>
      <c r="C54" s="27">
        <v>910198003</v>
      </c>
      <c r="D54" s="36">
        <v>7162800</v>
      </c>
      <c r="G54" s="85"/>
      <c r="H54" s="86"/>
      <c r="I54" s="86" t="s">
        <v>520</v>
      </c>
      <c r="J54" s="40"/>
      <c r="K54" s="62">
        <f t="shared" ref="K54:K59" si="0">VLOOKUP(O54,$C:$D,2,FALSE)</f>
        <v>88634054257</v>
      </c>
      <c r="L54" s="63"/>
      <c r="M54" s="70">
        <v>88135150537</v>
      </c>
      <c r="N54" s="71"/>
      <c r="O54" s="79">
        <v>921100000</v>
      </c>
      <c r="P54" s="41"/>
      <c r="Q54" s="41"/>
      <c r="R54" s="41"/>
      <c r="S54" s="41"/>
      <c r="T54" s="41"/>
      <c r="U54" s="41"/>
      <c r="V54" s="41"/>
      <c r="W54" s="41"/>
    </row>
    <row r="55" spans="2:23" ht="13.5">
      <c r="B55" s="34" t="s">
        <v>518</v>
      </c>
      <c r="C55" s="27">
        <v>910198011</v>
      </c>
      <c r="D55" s="36">
        <v>38274414</v>
      </c>
      <c r="G55" s="85"/>
      <c r="H55" s="86"/>
      <c r="I55" s="86" t="s">
        <v>522</v>
      </c>
      <c r="J55" s="40"/>
      <c r="K55" s="62">
        <f t="shared" si="0"/>
        <v>15344599027</v>
      </c>
      <c r="L55" s="63"/>
      <c r="M55" s="70">
        <v>17482040317</v>
      </c>
      <c r="N55" s="71"/>
      <c r="O55" s="79">
        <v>921600000</v>
      </c>
      <c r="P55" s="41"/>
      <c r="Q55" s="41"/>
      <c r="R55" s="41"/>
      <c r="S55" s="41"/>
      <c r="T55" s="41"/>
      <c r="U55" s="41"/>
      <c r="V55" s="41"/>
      <c r="W55" s="41"/>
    </row>
    <row r="56" spans="2:23" ht="13.5">
      <c r="B56" s="35" t="s">
        <v>1172</v>
      </c>
      <c r="C56" s="27">
        <v>910198022</v>
      </c>
      <c r="D56" s="36">
        <v>32063937</v>
      </c>
      <c r="G56" s="85"/>
      <c r="H56" s="86"/>
      <c r="I56" s="86" t="s">
        <v>524</v>
      </c>
      <c r="J56" s="40"/>
      <c r="K56" s="62">
        <f t="shared" si="0"/>
        <v>6513111095</v>
      </c>
      <c r="L56" s="63"/>
      <c r="M56" s="70">
        <v>2448349550</v>
      </c>
      <c r="N56" s="71"/>
      <c r="O56" s="79">
        <v>922100000</v>
      </c>
      <c r="P56" s="41"/>
      <c r="Q56" s="41"/>
      <c r="R56" s="41"/>
      <c r="S56" s="41"/>
      <c r="T56" s="41"/>
      <c r="U56" s="41"/>
      <c r="V56" s="41"/>
      <c r="W56" s="41"/>
    </row>
    <row r="57" spans="2:23" ht="13.5">
      <c r="B57" s="35" t="s">
        <v>1173</v>
      </c>
      <c r="C57" s="27">
        <v>910198028</v>
      </c>
      <c r="D57" s="36">
        <v>70314</v>
      </c>
      <c r="G57" s="85"/>
      <c r="H57" s="86"/>
      <c r="I57" s="86" t="s">
        <v>525</v>
      </c>
      <c r="J57" s="40"/>
      <c r="K57" s="62">
        <f t="shared" si="0"/>
        <v>7602057714</v>
      </c>
      <c r="L57" s="63"/>
      <c r="M57" s="70">
        <v>35101423500</v>
      </c>
      <c r="N57" s="71"/>
      <c r="O57" s="79">
        <v>921801000</v>
      </c>
      <c r="P57" s="41"/>
      <c r="Q57" s="41"/>
      <c r="R57" s="41"/>
      <c r="S57" s="41"/>
      <c r="T57" s="41"/>
      <c r="U57" s="41"/>
      <c r="V57" s="41"/>
      <c r="W57" s="41"/>
    </row>
    <row r="58" spans="2:23" ht="13.5">
      <c r="B58" s="35" t="s">
        <v>1174</v>
      </c>
      <c r="C58" s="27">
        <v>910198033</v>
      </c>
      <c r="D58" s="36">
        <v>621214985</v>
      </c>
      <c r="G58" s="85"/>
      <c r="H58" s="86"/>
      <c r="I58" s="86" t="s">
        <v>526</v>
      </c>
      <c r="J58" s="40"/>
      <c r="K58" s="62">
        <f t="shared" si="0"/>
        <v>272089795</v>
      </c>
      <c r="L58" s="63"/>
      <c r="M58" s="70">
        <v>925174705</v>
      </c>
      <c r="N58" s="71"/>
      <c r="O58" s="79">
        <v>921806000</v>
      </c>
      <c r="P58" s="41"/>
      <c r="Q58" s="41"/>
      <c r="R58" s="41"/>
      <c r="S58" s="41"/>
      <c r="T58" s="41"/>
      <c r="U58" s="41"/>
      <c r="V58" s="41"/>
      <c r="W58" s="41"/>
    </row>
    <row r="59" spans="2:23" ht="13.5" customHeight="1">
      <c r="B59" s="35" t="s">
        <v>1175</v>
      </c>
      <c r="C59" s="27">
        <v>910198034</v>
      </c>
      <c r="D59" s="36">
        <v>372265</v>
      </c>
      <c r="G59" s="85"/>
      <c r="H59" s="86"/>
      <c r="I59" s="86" t="s">
        <v>527</v>
      </c>
      <c r="J59" s="40"/>
      <c r="K59" s="62">
        <f t="shared" si="0"/>
        <v>144693175</v>
      </c>
      <c r="L59" s="63"/>
      <c r="M59" s="70">
        <v>2024433188</v>
      </c>
      <c r="N59" s="71"/>
      <c r="O59" s="79">
        <v>921811000</v>
      </c>
      <c r="P59" s="41"/>
      <c r="Q59" s="41"/>
      <c r="R59" s="41"/>
      <c r="S59" s="41"/>
      <c r="T59" s="41"/>
      <c r="U59" s="41"/>
      <c r="V59" s="41"/>
      <c r="W59" s="41"/>
    </row>
    <row r="60" spans="2:23" ht="13.5">
      <c r="B60" s="35" t="s">
        <v>1176</v>
      </c>
      <c r="C60" s="27">
        <v>910198035</v>
      </c>
      <c r="D60" s="36">
        <v>4388818</v>
      </c>
      <c r="G60" s="85"/>
      <c r="H60" s="86" t="s">
        <v>528</v>
      </c>
      <c r="I60" s="86"/>
      <c r="J60" s="40"/>
      <c r="K60" s="62"/>
      <c r="L60" s="63">
        <f>SUM(K61:K64)</f>
        <v>216149797780</v>
      </c>
      <c r="M60" s="70"/>
      <c r="N60" s="71">
        <f>SUM(M61:M64)</f>
        <v>434766123428</v>
      </c>
      <c r="O60" s="78"/>
      <c r="P60" s="33"/>
      <c r="Q60" s="33"/>
      <c r="R60" s="33"/>
      <c r="S60" s="33"/>
      <c r="T60" s="33"/>
      <c r="U60" s="33"/>
      <c r="V60" s="33"/>
      <c r="W60" s="33"/>
    </row>
    <row r="61" spans="2:23" ht="13.5">
      <c r="B61" s="35" t="s">
        <v>1177</v>
      </c>
      <c r="C61" s="27">
        <v>910198037</v>
      </c>
      <c r="D61" s="36">
        <v>3080787</v>
      </c>
      <c r="G61" s="85"/>
      <c r="H61" s="86"/>
      <c r="I61" s="86" t="s">
        <v>531</v>
      </c>
      <c r="J61" s="40"/>
      <c r="K61" s="62">
        <f>VLOOKUP(Q61,$C:$D,2,FALSE)+VLOOKUP(R61,$C:$D,2,FALSE)+VLOOKUP(S61,$C:$D,2,FALSE)+VLOOKUP(T61,$C:$D,2,FALSE)+VLOOKUP(U61,$C:$D,2,FALSE)+VLOOKUP(V61,$C:$D,2,FALSE)+VLOOKUP(W61,$C:$D,2,FALSE)+VLOOKUP(O61,$C:$D,2,FALSE)</f>
        <v>211085771368</v>
      </c>
      <c r="L61" s="63"/>
      <c r="M61" s="70">
        <v>409988017718</v>
      </c>
      <c r="N61" s="71"/>
      <c r="O61" s="79">
        <v>922621110</v>
      </c>
      <c r="P61" s="41"/>
      <c r="Q61" s="41">
        <v>922621210</v>
      </c>
      <c r="R61" s="41">
        <v>922621230</v>
      </c>
      <c r="S61" s="41">
        <v>922621310</v>
      </c>
      <c r="T61" s="41">
        <v>922621315</v>
      </c>
      <c r="U61" s="41">
        <v>922621320</v>
      </c>
      <c r="V61" s="41">
        <v>922621330</v>
      </c>
      <c r="W61" s="41">
        <v>922621530</v>
      </c>
    </row>
    <row r="62" spans="2:23" ht="13.5">
      <c r="B62" s="35" t="s">
        <v>1178</v>
      </c>
      <c r="C62" s="27">
        <v>910198090</v>
      </c>
      <c r="D62" s="36">
        <v>35320</v>
      </c>
      <c r="G62" s="85"/>
      <c r="H62" s="86"/>
      <c r="I62" s="86" t="s">
        <v>533</v>
      </c>
      <c r="J62" s="40"/>
      <c r="K62" s="62">
        <f>VLOOKUP(P62,$C:$D,2,FALSE)+VLOOKUP(Q62,$C:$D,2,FALSE)+VLOOKUP(R62,$C:$D,2,FALSE)+VLOOKUP(S62,$C:$D,2,FALSE)+VLOOKUP(O62,$C:$D,2,FALSE)</f>
        <v>4836837050</v>
      </c>
      <c r="L62" s="63"/>
      <c r="M62" s="70">
        <v>24468447545</v>
      </c>
      <c r="N62" s="71"/>
      <c r="O62" s="79">
        <v>922626210</v>
      </c>
      <c r="P62" s="41">
        <v>922626230</v>
      </c>
      <c r="Q62" s="41">
        <v>922626310</v>
      </c>
      <c r="R62" s="41">
        <v>922626320</v>
      </c>
      <c r="S62" s="41">
        <v>922626110</v>
      </c>
      <c r="U62" s="41"/>
      <c r="V62" s="41"/>
      <c r="W62" s="41"/>
    </row>
    <row r="63" spans="2:23" ht="13.5" customHeight="1">
      <c r="B63" s="35" t="s">
        <v>1179</v>
      </c>
      <c r="C63" s="27">
        <v>910198300</v>
      </c>
      <c r="D63" s="36">
        <v>1554747</v>
      </c>
      <c r="G63" s="85"/>
      <c r="H63" s="86"/>
      <c r="I63" s="86" t="s">
        <v>534</v>
      </c>
      <c r="J63" s="40"/>
      <c r="K63" s="66">
        <v>0</v>
      </c>
      <c r="L63" s="63"/>
      <c r="M63" s="66">
        <v>0</v>
      </c>
      <c r="N63" s="71"/>
      <c r="O63" s="79">
        <v>922621340</v>
      </c>
      <c r="Q63" s="41"/>
      <c r="R63" s="41"/>
      <c r="S63" s="41"/>
      <c r="T63" s="41"/>
      <c r="U63" s="41"/>
      <c r="V63" s="41"/>
      <c r="W63" s="41"/>
    </row>
    <row r="64" spans="2:23" ht="13.5">
      <c r="B64" s="35" t="s">
        <v>1180</v>
      </c>
      <c r="C64" s="27">
        <v>910198900</v>
      </c>
      <c r="D64" s="36">
        <v>636200485</v>
      </c>
      <c r="G64" s="85"/>
      <c r="H64" s="86"/>
      <c r="I64" s="86" t="s">
        <v>535</v>
      </c>
      <c r="J64" s="40"/>
      <c r="K64" s="62">
        <f>IFERROR(VLOOKUP(O64,$C:$D,2,FALSE),)+IFERROR(VLOOKUP(P64,$C:$D,2,FALSE),)+IFERROR(VLOOKUP(Q64,$C:$D,2,FALSE),)+IFERROR(VLOOKUP(#REF!,$C:$D,2,FALSE),)</f>
        <v>227189362</v>
      </c>
      <c r="L64" s="63"/>
      <c r="M64" s="70">
        <v>309658165</v>
      </c>
      <c r="N64" s="71"/>
      <c r="O64" s="79">
        <v>922626240</v>
      </c>
      <c r="P64" s="27">
        <v>922626340</v>
      </c>
      <c r="Q64" s="41">
        <v>922626900</v>
      </c>
      <c r="S64" s="41"/>
      <c r="T64" s="41"/>
      <c r="U64" s="41"/>
      <c r="V64" s="41"/>
      <c r="W64" s="41"/>
    </row>
    <row r="65" spans="2:23" ht="13.5">
      <c r="B65" s="35" t="s">
        <v>536</v>
      </c>
      <c r="C65" s="27">
        <v>912000000</v>
      </c>
      <c r="D65" s="36">
        <v>169800728887</v>
      </c>
      <c r="G65" s="85"/>
      <c r="H65" s="86" t="s">
        <v>5</v>
      </c>
      <c r="I65" s="86"/>
      <c r="J65" s="40"/>
      <c r="K65" s="62"/>
      <c r="L65" s="63">
        <f>SUM(K66:K68)</f>
        <v>5895413494</v>
      </c>
      <c r="M65" s="70"/>
      <c r="N65" s="71">
        <f>SUM(M66:M68)</f>
        <v>10456824611</v>
      </c>
      <c r="O65" s="78"/>
      <c r="P65" s="33"/>
      <c r="Q65" s="33"/>
      <c r="R65" s="33"/>
      <c r="S65" s="33"/>
      <c r="T65" s="33"/>
      <c r="U65" s="33"/>
      <c r="V65" s="33"/>
      <c r="W65" s="33"/>
    </row>
    <row r="66" spans="2:23" ht="13.5">
      <c r="B66" s="35" t="s">
        <v>538</v>
      </c>
      <c r="C66" s="27">
        <v>912100000</v>
      </c>
      <c r="D66" s="36">
        <v>137137736656</v>
      </c>
      <c r="G66" s="85"/>
      <c r="H66" s="86"/>
      <c r="I66" s="86" t="s">
        <v>537</v>
      </c>
      <c r="J66" s="40"/>
      <c r="K66" s="62">
        <f>VLOOKUP(O66,$C:$D,2,FALSE)</f>
        <v>1249273913</v>
      </c>
      <c r="L66" s="63"/>
      <c r="M66" s="70">
        <v>2340074535</v>
      </c>
      <c r="N66" s="71"/>
      <c r="O66" s="79">
        <v>920600001</v>
      </c>
      <c r="P66" s="41"/>
      <c r="Q66" s="41"/>
      <c r="R66" s="41"/>
      <c r="S66" s="41"/>
      <c r="T66" s="41"/>
      <c r="U66" s="41"/>
      <c r="V66" s="41"/>
      <c r="W66" s="41"/>
    </row>
    <row r="67" spans="2:23" ht="13.5">
      <c r="B67" s="35" t="s">
        <v>540</v>
      </c>
      <c r="C67" s="27">
        <v>912101000</v>
      </c>
      <c r="D67" s="36">
        <v>109289785243</v>
      </c>
      <c r="G67" s="85"/>
      <c r="H67" s="86"/>
      <c r="I67" s="86" t="s">
        <v>539</v>
      </c>
      <c r="J67" s="40"/>
      <c r="K67" s="62">
        <f>VLOOKUP(O67,$C:$D,2,FALSE)</f>
        <v>4600314659</v>
      </c>
      <c r="L67" s="63"/>
      <c r="M67" s="70">
        <v>8007921671</v>
      </c>
      <c r="N67" s="71"/>
      <c r="O67" s="79">
        <v>920616012</v>
      </c>
      <c r="P67" s="41"/>
      <c r="Q67" s="41"/>
      <c r="R67" s="41"/>
      <c r="S67" s="41"/>
      <c r="T67" s="41"/>
      <c r="U67" s="41"/>
      <c r="V67" s="41"/>
      <c r="W67" s="41"/>
    </row>
    <row r="68" spans="2:23" ht="13.5">
      <c r="B68" s="35" t="s">
        <v>542</v>
      </c>
      <c r="C68" s="27">
        <v>912101001</v>
      </c>
      <c r="D68" s="36">
        <v>109149382318</v>
      </c>
      <c r="G68" s="85"/>
      <c r="H68" s="86"/>
      <c r="I68" s="86" t="s">
        <v>541</v>
      </c>
      <c r="J68" s="40"/>
      <c r="K68" s="62">
        <f>VLOOKUP(O68,$C:$D,2,FALSE)</f>
        <v>45824922</v>
      </c>
      <c r="L68" s="63"/>
      <c r="M68" s="70">
        <v>108828405</v>
      </c>
      <c r="N68" s="71"/>
      <c r="O68" s="79">
        <v>920698000</v>
      </c>
      <c r="P68" s="41"/>
      <c r="Q68" s="41"/>
      <c r="R68" s="41"/>
      <c r="S68" s="41"/>
      <c r="T68" s="41"/>
      <c r="U68" s="41"/>
      <c r="V68" s="41"/>
      <c r="W68" s="41"/>
    </row>
    <row r="69" spans="2:23" ht="13.5">
      <c r="B69" s="35" t="s">
        <v>544</v>
      </c>
      <c r="C69" s="27">
        <v>912101011</v>
      </c>
      <c r="D69" s="36">
        <v>140402925</v>
      </c>
      <c r="G69" s="85"/>
      <c r="H69" s="86" t="s">
        <v>543</v>
      </c>
      <c r="I69" s="86"/>
      <c r="J69" s="40"/>
      <c r="K69" s="62"/>
      <c r="L69" s="67">
        <f>SUM(K70:K71)</f>
        <v>0</v>
      </c>
      <c r="M69" s="70"/>
      <c r="N69" s="71">
        <f>SUM(M70:M71)</f>
        <v>568244379</v>
      </c>
      <c r="O69" s="78"/>
      <c r="P69" s="33"/>
      <c r="Q69" s="33"/>
      <c r="R69" s="33"/>
      <c r="S69" s="33"/>
      <c r="T69" s="33"/>
      <c r="U69" s="33"/>
      <c r="V69" s="33"/>
      <c r="W69" s="33"/>
    </row>
    <row r="70" spans="2:23" ht="13.5">
      <c r="B70" s="35" t="s">
        <v>546</v>
      </c>
      <c r="C70" s="27">
        <v>912102000</v>
      </c>
      <c r="D70" s="36">
        <v>3779633</v>
      </c>
      <c r="G70" s="85"/>
      <c r="H70" s="86"/>
      <c r="I70" s="86" t="s">
        <v>1225</v>
      </c>
      <c r="J70" s="40"/>
      <c r="K70" s="66">
        <v>0</v>
      </c>
      <c r="L70" s="63"/>
      <c r="M70" s="66">
        <v>0</v>
      </c>
      <c r="N70" s="71"/>
      <c r="O70" s="79">
        <v>922801000</v>
      </c>
    </row>
    <row r="71" spans="2:23" ht="13.5">
      <c r="B71" s="35" t="s">
        <v>548</v>
      </c>
      <c r="C71" s="27">
        <v>912106000</v>
      </c>
      <c r="D71" s="36">
        <v>1068728575</v>
      </c>
      <c r="G71" s="85"/>
      <c r="H71" s="86"/>
      <c r="I71" s="86" t="s">
        <v>1224</v>
      </c>
      <c r="J71" s="40"/>
      <c r="K71" s="66">
        <f>VLOOKUP(O71,$C:$D,2,FALSE)</f>
        <v>0</v>
      </c>
      <c r="L71" s="63"/>
      <c r="M71" s="70">
        <v>568244379</v>
      </c>
      <c r="N71" s="71"/>
      <c r="O71" s="79">
        <v>922806000</v>
      </c>
      <c r="P71" s="41"/>
      <c r="Q71" s="41"/>
      <c r="R71" s="41"/>
      <c r="S71" s="41"/>
      <c r="T71" s="41"/>
      <c r="U71" s="41"/>
      <c r="V71" s="41"/>
      <c r="W71" s="41"/>
    </row>
    <row r="72" spans="2:23" ht="13.5">
      <c r="B72" s="35" t="s">
        <v>551</v>
      </c>
      <c r="C72" s="27">
        <v>912106001</v>
      </c>
      <c r="D72" s="36">
        <v>757184271</v>
      </c>
      <c r="G72" s="85"/>
      <c r="H72" s="86" t="s">
        <v>549</v>
      </c>
      <c r="I72" s="86"/>
      <c r="J72" s="40"/>
      <c r="K72" s="62"/>
      <c r="L72" s="63">
        <f>SUM(K73:K74)</f>
        <v>12238950688</v>
      </c>
      <c r="M72" s="70"/>
      <c r="N72" s="71">
        <f>SUM(M73:M74)</f>
        <v>9556817084</v>
      </c>
      <c r="O72" s="78"/>
      <c r="P72" s="33"/>
      <c r="Q72" s="33"/>
      <c r="R72" s="33"/>
      <c r="S72" s="33"/>
      <c r="T72" s="33"/>
      <c r="U72" s="33"/>
      <c r="V72" s="33"/>
      <c r="W72" s="33"/>
    </row>
    <row r="73" spans="2:23" ht="13.5">
      <c r="B73" s="35" t="s">
        <v>554</v>
      </c>
      <c r="C73" s="27">
        <v>912106006</v>
      </c>
      <c r="D73" s="36">
        <v>311544304</v>
      </c>
      <c r="G73" s="85"/>
      <c r="H73" s="86"/>
      <c r="I73" s="86" t="s">
        <v>552</v>
      </c>
      <c r="J73" s="40"/>
      <c r="K73" s="62">
        <f>VLOOKUP(O73,$C:$D,2,FALSE)</f>
        <v>314604403</v>
      </c>
      <c r="L73" s="63"/>
      <c r="M73" s="70">
        <v>107811351</v>
      </c>
      <c r="N73" s="71"/>
      <c r="O73" s="79">
        <v>922901000</v>
      </c>
      <c r="P73" s="41"/>
      <c r="Q73" s="41"/>
      <c r="R73" s="41"/>
      <c r="S73" s="41"/>
      <c r="T73" s="41"/>
      <c r="U73" s="41"/>
      <c r="V73" s="41"/>
      <c r="W73" s="41"/>
    </row>
    <row r="74" spans="2:23" ht="13.5">
      <c r="B74" s="35" t="s">
        <v>557</v>
      </c>
      <c r="C74" s="27">
        <v>912111000</v>
      </c>
      <c r="D74" s="36">
        <v>25365428035</v>
      </c>
      <c r="G74" s="85"/>
      <c r="H74" s="86"/>
      <c r="I74" s="86" t="s">
        <v>555</v>
      </c>
      <c r="J74" s="40"/>
      <c r="K74" s="62">
        <f>VLOOKUP(O74,$C:$D,2,FALSE)</f>
        <v>11924346285</v>
      </c>
      <c r="L74" s="63"/>
      <c r="M74" s="70">
        <v>9449005733</v>
      </c>
      <c r="N74" s="71"/>
      <c r="O74" s="79">
        <v>922906000</v>
      </c>
      <c r="P74" s="41"/>
      <c r="Q74" s="41"/>
      <c r="R74" s="41"/>
      <c r="S74" s="41"/>
      <c r="T74" s="41"/>
      <c r="U74" s="41"/>
      <c r="V74" s="41"/>
      <c r="W74" s="41"/>
    </row>
    <row r="75" spans="2:23" ht="13.5">
      <c r="B75" s="35" t="s">
        <v>560</v>
      </c>
      <c r="C75" s="27">
        <v>912111001</v>
      </c>
      <c r="D75" s="36">
        <v>25357603125</v>
      </c>
      <c r="G75" s="85"/>
      <c r="H75" s="86" t="s">
        <v>558</v>
      </c>
      <c r="I75" s="86"/>
      <c r="J75" s="40"/>
      <c r="K75" s="62"/>
      <c r="L75" s="63">
        <f>SUM(K76:K98)</f>
        <v>57917314534</v>
      </c>
      <c r="M75" s="70"/>
      <c r="N75" s="71">
        <f>SUM(M76:M98)</f>
        <v>33590033202</v>
      </c>
      <c r="O75" s="78"/>
      <c r="P75" s="33"/>
      <c r="Q75" s="33"/>
      <c r="R75" s="33"/>
      <c r="S75" s="33"/>
      <c r="T75" s="33"/>
      <c r="U75" s="33"/>
      <c r="V75" s="33"/>
      <c r="W75" s="33"/>
    </row>
    <row r="76" spans="2:23" ht="13.5">
      <c r="B76" s="35" t="s">
        <v>563</v>
      </c>
      <c r="C76" s="27">
        <v>912111011</v>
      </c>
      <c r="D76" s="36">
        <v>7824910</v>
      </c>
      <c r="G76" s="85"/>
      <c r="H76" s="86"/>
      <c r="I76" s="86" t="s">
        <v>561</v>
      </c>
      <c r="J76" s="40"/>
      <c r="K76" s="62">
        <f t="shared" ref="K76:K98" si="1">VLOOKUP(O76,$C:$D,2,FALSE)</f>
        <v>35176097577</v>
      </c>
      <c r="L76" s="63"/>
      <c r="M76" s="70">
        <v>17966690689</v>
      </c>
      <c r="N76" s="71"/>
      <c r="O76" s="79">
        <v>923101000</v>
      </c>
      <c r="P76" s="41"/>
      <c r="Q76" s="41"/>
      <c r="R76" s="41"/>
      <c r="S76" s="41"/>
      <c r="T76" s="41"/>
      <c r="U76" s="41"/>
      <c r="V76" s="41"/>
      <c r="W76" s="41"/>
    </row>
    <row r="77" spans="2:23" ht="13.5">
      <c r="B77" s="35" t="s">
        <v>566</v>
      </c>
      <c r="C77" s="27">
        <v>912116000</v>
      </c>
      <c r="D77" s="36">
        <v>1069007949</v>
      </c>
      <c r="G77" s="85"/>
      <c r="H77" s="86"/>
      <c r="I77" s="86" t="s">
        <v>564</v>
      </c>
      <c r="J77" s="40"/>
      <c r="K77" s="62">
        <f t="shared" si="1"/>
        <v>904094670</v>
      </c>
      <c r="L77" s="63"/>
      <c r="M77" s="70">
        <v>1124194000</v>
      </c>
      <c r="N77" s="71"/>
      <c r="O77" s="79">
        <v>923106000</v>
      </c>
      <c r="P77" s="41"/>
      <c r="Q77" s="41"/>
      <c r="R77" s="41"/>
      <c r="S77" s="41"/>
      <c r="T77" s="41"/>
      <c r="U77" s="41"/>
      <c r="V77" s="41"/>
      <c r="W77" s="41"/>
    </row>
    <row r="78" spans="2:23" ht="13.5">
      <c r="B78" s="35" t="s">
        <v>569</v>
      </c>
      <c r="C78" s="27">
        <v>912121000</v>
      </c>
      <c r="D78" s="36">
        <v>131069214</v>
      </c>
      <c r="G78" s="85"/>
      <c r="H78" s="86"/>
      <c r="I78" s="86" t="s">
        <v>567</v>
      </c>
      <c r="J78" s="40"/>
      <c r="K78" s="62">
        <f t="shared" si="1"/>
        <v>4763729358</v>
      </c>
      <c r="L78" s="63"/>
      <c r="M78" s="70">
        <v>3912360070</v>
      </c>
      <c r="N78" s="71"/>
      <c r="O78" s="79">
        <v>923111000</v>
      </c>
      <c r="P78" s="41"/>
      <c r="Q78" s="41"/>
      <c r="R78" s="41"/>
      <c r="S78" s="41"/>
      <c r="T78" s="41"/>
      <c r="U78" s="41"/>
      <c r="V78" s="41"/>
      <c r="W78" s="41"/>
    </row>
    <row r="79" spans="2:23" ht="13.5">
      <c r="B79" s="35" t="s">
        <v>571</v>
      </c>
      <c r="C79" s="27">
        <v>912121100</v>
      </c>
      <c r="D79" s="36">
        <v>209701579</v>
      </c>
      <c r="G79" s="85"/>
      <c r="H79" s="86"/>
      <c r="I79" s="86" t="s">
        <v>570</v>
      </c>
      <c r="J79" s="40"/>
      <c r="K79" s="62">
        <f t="shared" si="1"/>
        <v>2201358335</v>
      </c>
      <c r="L79" s="63"/>
      <c r="M79" s="70">
        <v>1959546968</v>
      </c>
      <c r="N79" s="71"/>
      <c r="O79" s="79">
        <v>923116000</v>
      </c>
      <c r="P79" s="41"/>
      <c r="Q79" s="41"/>
      <c r="R79" s="41"/>
      <c r="S79" s="41"/>
      <c r="T79" s="41"/>
      <c r="U79" s="41"/>
      <c r="V79" s="41"/>
      <c r="W79" s="41"/>
    </row>
    <row r="80" spans="2:23" ht="13.5">
      <c r="B80" s="35" t="s">
        <v>573</v>
      </c>
      <c r="C80" s="27">
        <v>912126000</v>
      </c>
      <c r="D80" s="36">
        <v>236428</v>
      </c>
      <c r="G80" s="85"/>
      <c r="H80" s="86"/>
      <c r="I80" s="86" t="s">
        <v>572</v>
      </c>
      <c r="J80" s="40"/>
      <c r="K80" s="62">
        <f t="shared" si="1"/>
        <v>1040062959</v>
      </c>
      <c r="L80" s="63"/>
      <c r="M80" s="70">
        <v>538793266</v>
      </c>
      <c r="N80" s="71"/>
      <c r="O80" s="79">
        <v>923121000</v>
      </c>
      <c r="P80" s="41"/>
      <c r="Q80" s="41"/>
      <c r="R80" s="41"/>
      <c r="S80" s="41"/>
      <c r="T80" s="41"/>
      <c r="U80" s="41"/>
      <c r="V80" s="41"/>
      <c r="W80" s="41"/>
    </row>
    <row r="81" spans="2:23" ht="13.5">
      <c r="B81" s="35" t="s">
        <v>1181</v>
      </c>
      <c r="C81" s="27">
        <v>912600000</v>
      </c>
      <c r="D81" s="36">
        <v>27629749473</v>
      </c>
      <c r="G81" s="85"/>
      <c r="H81" s="86"/>
      <c r="I81" s="86" t="s">
        <v>574</v>
      </c>
      <c r="J81" s="40"/>
      <c r="K81" s="62">
        <f t="shared" si="1"/>
        <v>2070910029</v>
      </c>
      <c r="L81" s="63"/>
      <c r="M81" s="70">
        <v>1705745781</v>
      </c>
      <c r="N81" s="71"/>
      <c r="O81" s="79">
        <v>923126000</v>
      </c>
      <c r="P81" s="41"/>
      <c r="Q81" s="41"/>
      <c r="R81" s="41"/>
      <c r="S81" s="41"/>
      <c r="T81" s="41"/>
      <c r="U81" s="41"/>
      <c r="V81" s="41"/>
      <c r="W81" s="41"/>
    </row>
    <row r="82" spans="2:23" ht="13.5">
      <c r="B82" s="35" t="s">
        <v>580</v>
      </c>
      <c r="C82" s="27">
        <v>912601000</v>
      </c>
      <c r="D82" s="36">
        <v>11955042482</v>
      </c>
      <c r="G82" s="85"/>
      <c r="H82" s="86"/>
      <c r="I82" s="86" t="s">
        <v>576</v>
      </c>
      <c r="J82" s="40"/>
      <c r="K82" s="62">
        <f t="shared" si="1"/>
        <v>965624247</v>
      </c>
      <c r="L82" s="63"/>
      <c r="M82" s="70">
        <v>852463285</v>
      </c>
      <c r="N82" s="71"/>
      <c r="O82" s="79">
        <v>923131000</v>
      </c>
      <c r="P82" s="41"/>
      <c r="Q82" s="41"/>
      <c r="R82" s="41"/>
      <c r="S82" s="41"/>
      <c r="T82" s="41"/>
      <c r="U82" s="41"/>
      <c r="V82" s="41"/>
      <c r="W82" s="41"/>
    </row>
    <row r="83" spans="2:23" ht="13.5">
      <c r="B83" s="35" t="s">
        <v>582</v>
      </c>
      <c r="C83" s="27">
        <v>912601001</v>
      </c>
      <c r="D83" s="36">
        <v>11904430284</v>
      </c>
      <c r="G83" s="85"/>
      <c r="H83" s="86"/>
      <c r="I83" s="86" t="s">
        <v>577</v>
      </c>
      <c r="J83" s="40"/>
      <c r="K83" s="62">
        <f t="shared" si="1"/>
        <v>703429978</v>
      </c>
      <c r="L83" s="63"/>
      <c r="M83" s="70">
        <v>669209980</v>
      </c>
      <c r="N83" s="71"/>
      <c r="O83" s="79">
        <v>923136000</v>
      </c>
      <c r="P83" s="41"/>
      <c r="Q83" s="41"/>
      <c r="R83" s="41"/>
      <c r="S83" s="41"/>
      <c r="T83" s="41"/>
      <c r="U83" s="41"/>
      <c r="V83" s="41"/>
      <c r="W83" s="41"/>
    </row>
    <row r="84" spans="2:23" ht="13.5">
      <c r="B84" s="35" t="s">
        <v>585</v>
      </c>
      <c r="C84" s="27">
        <v>912601006</v>
      </c>
      <c r="D84" s="36">
        <v>50612198</v>
      </c>
      <c r="G84" s="85"/>
      <c r="H84" s="86"/>
      <c r="I84" s="86" t="s">
        <v>578</v>
      </c>
      <c r="J84" s="40"/>
      <c r="K84" s="62">
        <f t="shared" si="1"/>
        <v>1515090121</v>
      </c>
      <c r="L84" s="63"/>
      <c r="M84" s="70">
        <v>1357219721</v>
      </c>
      <c r="N84" s="71"/>
      <c r="O84" s="79">
        <v>923141000</v>
      </c>
      <c r="P84" s="41"/>
      <c r="Q84" s="41"/>
      <c r="R84" s="41"/>
      <c r="S84" s="41"/>
      <c r="T84" s="41"/>
      <c r="U84" s="41"/>
      <c r="V84" s="41"/>
      <c r="W84" s="41"/>
    </row>
    <row r="85" spans="2:23" ht="13.5">
      <c r="B85" s="35" t="s">
        <v>587</v>
      </c>
      <c r="C85" s="27">
        <v>912602000</v>
      </c>
      <c r="D85" s="36">
        <v>1382137931</v>
      </c>
      <c r="G85" s="85"/>
      <c r="H85" s="86"/>
      <c r="I85" s="86" t="s">
        <v>581</v>
      </c>
      <c r="J85" s="40"/>
      <c r="K85" s="62">
        <f t="shared" si="1"/>
        <v>49449871</v>
      </c>
      <c r="L85" s="63"/>
      <c r="M85" s="70">
        <v>45958595</v>
      </c>
      <c r="N85" s="71"/>
      <c r="O85" s="79">
        <v>923146000</v>
      </c>
      <c r="P85" s="41"/>
      <c r="Q85" s="41"/>
      <c r="R85" s="41"/>
      <c r="S85" s="41"/>
      <c r="T85" s="41"/>
      <c r="U85" s="41"/>
      <c r="V85" s="41"/>
      <c r="W85" s="41"/>
    </row>
    <row r="86" spans="2:23" ht="13.5">
      <c r="B86" s="35" t="s">
        <v>589</v>
      </c>
      <c r="C86" s="27">
        <v>912606000</v>
      </c>
      <c r="D86" s="36">
        <v>5275752531</v>
      </c>
      <c r="G86" s="85"/>
      <c r="H86" s="86"/>
      <c r="I86" s="86" t="s">
        <v>583</v>
      </c>
      <c r="J86" s="40"/>
      <c r="K86" s="62">
        <f t="shared" si="1"/>
        <v>8857450</v>
      </c>
      <c r="L86" s="63"/>
      <c r="M86" s="70">
        <v>33760490</v>
      </c>
      <c r="N86" s="71"/>
      <c r="O86" s="79">
        <v>923151000</v>
      </c>
      <c r="P86" s="41"/>
      <c r="Q86" s="41"/>
      <c r="R86" s="41"/>
      <c r="S86" s="41"/>
      <c r="T86" s="41"/>
      <c r="U86" s="41"/>
      <c r="V86" s="41"/>
      <c r="W86" s="41"/>
    </row>
    <row r="87" spans="2:23" ht="13.5">
      <c r="B87" s="35" t="s">
        <v>591</v>
      </c>
      <c r="C87" s="27">
        <v>912611000</v>
      </c>
      <c r="D87" s="36">
        <v>6457825044</v>
      </c>
      <c r="G87" s="85"/>
      <c r="H87" s="86"/>
      <c r="I87" s="86" t="s">
        <v>586</v>
      </c>
      <c r="J87" s="40"/>
      <c r="K87" s="62">
        <f t="shared" si="1"/>
        <v>574613117</v>
      </c>
      <c r="L87" s="63"/>
      <c r="M87" s="70">
        <v>543718300</v>
      </c>
      <c r="N87" s="71"/>
      <c r="O87" s="79">
        <v>923166000</v>
      </c>
      <c r="P87" s="41"/>
      <c r="Q87" s="41"/>
      <c r="R87" s="41"/>
      <c r="S87" s="41"/>
      <c r="T87" s="41"/>
      <c r="U87" s="41"/>
      <c r="V87" s="41"/>
      <c r="W87" s="41"/>
    </row>
    <row r="88" spans="2:23" ht="13.5">
      <c r="B88" s="35" t="s">
        <v>593</v>
      </c>
      <c r="C88" s="27">
        <v>912611001</v>
      </c>
      <c r="D88" s="36">
        <v>6457825044</v>
      </c>
      <c r="G88" s="85"/>
      <c r="H88" s="86"/>
      <c r="I88" s="86" t="s">
        <v>588</v>
      </c>
      <c r="J88" s="40"/>
      <c r="K88" s="62">
        <f t="shared" si="1"/>
        <v>7054664286</v>
      </c>
      <c r="L88" s="63"/>
      <c r="M88" s="70">
        <v>2165569071</v>
      </c>
      <c r="N88" s="71"/>
      <c r="O88" s="79">
        <v>923171000</v>
      </c>
      <c r="P88" s="41"/>
      <c r="Q88" s="41"/>
      <c r="R88" s="41"/>
      <c r="S88" s="41"/>
      <c r="T88" s="41"/>
      <c r="U88" s="41"/>
      <c r="V88" s="41"/>
      <c r="W88" s="41"/>
    </row>
    <row r="89" spans="2:23" ht="13.5">
      <c r="B89" s="35" t="s">
        <v>596</v>
      </c>
      <c r="C89" s="27">
        <v>912616000</v>
      </c>
      <c r="D89" s="36">
        <v>2545991358</v>
      </c>
      <c r="G89" s="85"/>
      <c r="H89" s="86"/>
      <c r="I89" s="86" t="s">
        <v>590</v>
      </c>
      <c r="J89" s="40"/>
      <c r="K89" s="62">
        <f t="shared" si="1"/>
        <v>245841483</v>
      </c>
      <c r="L89" s="63"/>
      <c r="M89" s="70">
        <v>150618034</v>
      </c>
      <c r="N89" s="71"/>
      <c r="O89" s="79">
        <v>923177000</v>
      </c>
      <c r="P89" s="41"/>
      <c r="Q89" s="41"/>
      <c r="R89" s="41"/>
      <c r="S89" s="41"/>
      <c r="T89" s="41"/>
      <c r="U89" s="41"/>
      <c r="V89" s="41"/>
      <c r="W89" s="41"/>
    </row>
    <row r="90" spans="2:23" ht="13.5">
      <c r="B90" s="35" t="s">
        <v>1182</v>
      </c>
      <c r="C90" s="27">
        <v>912698000</v>
      </c>
      <c r="D90" s="36">
        <v>13000127</v>
      </c>
      <c r="G90" s="85"/>
      <c r="H90" s="86"/>
      <c r="I90" s="86" t="s">
        <v>592</v>
      </c>
      <c r="J90" s="40"/>
      <c r="K90" s="62">
        <f t="shared" si="1"/>
        <v>13847420</v>
      </c>
      <c r="L90" s="63"/>
      <c r="M90" s="70">
        <v>11207240</v>
      </c>
      <c r="N90" s="71"/>
      <c r="O90" s="79">
        <v>923180000</v>
      </c>
      <c r="P90" s="41"/>
      <c r="Q90" s="41"/>
      <c r="R90" s="41"/>
      <c r="S90" s="41"/>
      <c r="T90" s="41"/>
      <c r="U90" s="41"/>
      <c r="V90" s="41"/>
      <c r="W90" s="41"/>
    </row>
    <row r="91" spans="2:23" ht="13.5">
      <c r="B91" s="35" t="s">
        <v>1183</v>
      </c>
      <c r="C91" s="27">
        <v>913100000</v>
      </c>
      <c r="D91" s="36">
        <v>2730487344</v>
      </c>
      <c r="G91" s="85"/>
      <c r="H91" s="86"/>
      <c r="I91" s="86" t="s">
        <v>594</v>
      </c>
      <c r="J91" s="40"/>
      <c r="K91" s="62">
        <f t="shared" si="1"/>
        <v>3723600</v>
      </c>
      <c r="L91" s="63"/>
      <c r="M91" s="70">
        <v>8697500</v>
      </c>
      <c r="N91" s="71"/>
      <c r="O91" s="79">
        <v>923181000</v>
      </c>
      <c r="P91" s="41"/>
      <c r="Q91" s="41"/>
      <c r="R91" s="41"/>
      <c r="S91" s="41"/>
      <c r="T91" s="41"/>
      <c r="U91" s="41"/>
      <c r="V91" s="41"/>
      <c r="W91" s="41"/>
    </row>
    <row r="92" spans="2:23" ht="13.5">
      <c r="B92" s="35" t="s">
        <v>580</v>
      </c>
      <c r="C92" s="27">
        <v>913101000</v>
      </c>
      <c r="D92" s="36">
        <v>516432405</v>
      </c>
      <c r="G92" s="85"/>
      <c r="H92" s="86"/>
      <c r="I92" s="86" t="s">
        <v>597</v>
      </c>
      <c r="J92" s="40"/>
      <c r="K92" s="62">
        <f t="shared" si="1"/>
        <v>108552302</v>
      </c>
      <c r="L92" s="63"/>
      <c r="M92" s="70">
        <v>108627441</v>
      </c>
      <c r="N92" s="71"/>
      <c r="O92" s="79">
        <v>923198010</v>
      </c>
      <c r="P92" s="41"/>
      <c r="Q92" s="41"/>
      <c r="R92" s="41"/>
      <c r="S92" s="41"/>
      <c r="T92" s="41"/>
      <c r="U92" s="41"/>
      <c r="V92" s="41"/>
      <c r="W92" s="41"/>
    </row>
    <row r="93" spans="2:23" ht="13.5">
      <c r="B93" s="35" t="s">
        <v>605</v>
      </c>
      <c r="C93" s="27">
        <v>913106000</v>
      </c>
      <c r="D93" s="36">
        <v>2214054939</v>
      </c>
      <c r="G93" s="85"/>
      <c r="H93" s="86"/>
      <c r="I93" s="86" t="s">
        <v>599</v>
      </c>
      <c r="J93" s="40"/>
      <c r="K93" s="62">
        <f t="shared" si="1"/>
        <v>51664142</v>
      </c>
      <c r="L93" s="63"/>
      <c r="M93" s="70">
        <v>61347879</v>
      </c>
      <c r="N93" s="71"/>
      <c r="O93" s="79">
        <v>923198030</v>
      </c>
      <c r="P93" s="41"/>
      <c r="Q93" s="41"/>
      <c r="R93" s="41"/>
      <c r="S93" s="41"/>
      <c r="T93" s="41"/>
      <c r="U93" s="41"/>
      <c r="V93" s="41"/>
      <c r="W93" s="41"/>
    </row>
    <row r="94" spans="2:23" ht="13.5">
      <c r="B94" s="35" t="s">
        <v>609</v>
      </c>
      <c r="C94" s="27">
        <v>913109000</v>
      </c>
      <c r="D94" s="36">
        <v>0</v>
      </c>
      <c r="G94" s="85"/>
      <c r="H94" s="86"/>
      <c r="I94" s="86" t="s">
        <v>601</v>
      </c>
      <c r="J94" s="40"/>
      <c r="K94" s="62">
        <f t="shared" si="1"/>
        <v>40083182</v>
      </c>
      <c r="L94" s="63"/>
      <c r="M94" s="70">
        <v>45187241</v>
      </c>
      <c r="N94" s="71"/>
      <c r="O94" s="79">
        <v>923198040</v>
      </c>
      <c r="P94" s="41"/>
      <c r="Q94" s="41"/>
      <c r="R94" s="41"/>
      <c r="S94" s="41"/>
      <c r="T94" s="41"/>
      <c r="U94" s="41"/>
      <c r="V94" s="41"/>
      <c r="W94" s="41"/>
    </row>
    <row r="95" spans="2:23" ht="13.5">
      <c r="B95" s="35" t="s">
        <v>1184</v>
      </c>
      <c r="C95" s="27">
        <v>912801000</v>
      </c>
      <c r="D95" s="36">
        <v>900095935</v>
      </c>
      <c r="G95" s="85"/>
      <c r="H95" s="86"/>
      <c r="I95" s="86" t="s">
        <v>603</v>
      </c>
      <c r="J95" s="40"/>
      <c r="K95" s="62">
        <f t="shared" si="1"/>
        <v>27762661</v>
      </c>
      <c r="L95" s="63"/>
      <c r="M95" s="70">
        <v>20140470</v>
      </c>
      <c r="N95" s="71"/>
      <c r="O95" s="79">
        <v>923198050</v>
      </c>
      <c r="P95" s="41"/>
      <c r="Q95" s="41"/>
      <c r="R95" s="41"/>
      <c r="S95" s="41"/>
      <c r="T95" s="41"/>
      <c r="U95" s="41"/>
      <c r="V95" s="41"/>
      <c r="W95" s="41"/>
    </row>
    <row r="96" spans="2:23" ht="13.5">
      <c r="B96" s="35" t="s">
        <v>616</v>
      </c>
      <c r="C96" s="27">
        <v>912801006</v>
      </c>
      <c r="D96" s="36">
        <v>900095935</v>
      </c>
      <c r="G96" s="85"/>
      <c r="H96" s="86"/>
      <c r="I96" s="86" t="s">
        <v>604</v>
      </c>
      <c r="J96" s="40"/>
      <c r="K96" s="62">
        <f t="shared" si="1"/>
        <v>287490039</v>
      </c>
      <c r="L96" s="63"/>
      <c r="M96" s="70">
        <v>199547922</v>
      </c>
      <c r="N96" s="71"/>
      <c r="O96" s="79">
        <v>923198070</v>
      </c>
      <c r="P96" s="41"/>
      <c r="Q96" s="41"/>
      <c r="R96" s="41"/>
      <c r="S96" s="41"/>
      <c r="T96" s="41"/>
      <c r="U96" s="41"/>
      <c r="V96" s="41"/>
      <c r="W96" s="41"/>
    </row>
    <row r="97" spans="2:23" ht="13.5">
      <c r="B97" s="35" t="s">
        <v>1185</v>
      </c>
      <c r="C97" s="27">
        <v>912806000</v>
      </c>
      <c r="D97" s="36">
        <v>103329516</v>
      </c>
      <c r="G97" s="85"/>
      <c r="H97" s="86"/>
      <c r="I97" s="86" t="s">
        <v>607</v>
      </c>
      <c r="J97" s="40"/>
      <c r="K97" s="62">
        <f t="shared" si="1"/>
        <v>18423320</v>
      </c>
      <c r="L97" s="63"/>
      <c r="M97" s="70">
        <v>13949920</v>
      </c>
      <c r="N97" s="71"/>
      <c r="O97" s="79">
        <v>923198080</v>
      </c>
      <c r="P97" s="41"/>
      <c r="Q97" s="41"/>
      <c r="R97" s="41"/>
      <c r="S97" s="41"/>
      <c r="T97" s="41"/>
      <c r="U97" s="41"/>
      <c r="V97" s="41"/>
      <c r="W97" s="41"/>
    </row>
    <row r="98" spans="2:23" ht="13.5">
      <c r="B98" s="35" t="s">
        <v>623</v>
      </c>
      <c r="C98" s="27">
        <v>912806006</v>
      </c>
      <c r="D98" s="36">
        <v>103329516</v>
      </c>
      <c r="G98" s="85"/>
      <c r="H98" s="86"/>
      <c r="I98" s="86" t="s">
        <v>611</v>
      </c>
      <c r="J98" s="40"/>
      <c r="K98" s="62">
        <f t="shared" si="1"/>
        <v>91944387</v>
      </c>
      <c r="L98" s="63"/>
      <c r="M98" s="70">
        <v>95479339</v>
      </c>
      <c r="N98" s="71"/>
      <c r="O98" s="79">
        <v>923198000</v>
      </c>
      <c r="P98" s="41"/>
      <c r="Q98" s="41"/>
      <c r="R98" s="41"/>
      <c r="S98" s="41"/>
      <c r="T98" s="41"/>
      <c r="U98" s="41"/>
      <c r="V98" s="41"/>
      <c r="W98" s="41"/>
    </row>
    <row r="99" spans="2:23" ht="13.5">
      <c r="B99" s="35" t="s">
        <v>1186</v>
      </c>
      <c r="C99" s="27">
        <v>912811000</v>
      </c>
      <c r="D99" s="36">
        <v>1299329963</v>
      </c>
      <c r="G99" s="85"/>
      <c r="H99" s="86" t="s">
        <v>614</v>
      </c>
      <c r="I99" s="86"/>
      <c r="J99" s="40"/>
      <c r="K99" s="62"/>
      <c r="L99" s="63">
        <f>SUM(K100:K101)</f>
        <v>92568798</v>
      </c>
      <c r="M99" s="70"/>
      <c r="N99" s="71">
        <f>SUM(M100:M101)</f>
        <v>414226327</v>
      </c>
      <c r="O99" s="78"/>
      <c r="P99" s="33"/>
      <c r="Q99" s="33"/>
      <c r="R99" s="33"/>
      <c r="S99" s="33"/>
      <c r="T99" s="33"/>
      <c r="U99" s="33"/>
      <c r="V99" s="33"/>
      <c r="W99" s="33"/>
    </row>
    <row r="100" spans="2:23" ht="13.5">
      <c r="B100" s="35" t="s">
        <v>626</v>
      </c>
      <c r="C100" s="27">
        <v>912811006</v>
      </c>
      <c r="D100" s="36">
        <v>1299329963</v>
      </c>
      <c r="G100" s="85"/>
      <c r="H100" s="86"/>
      <c r="I100" s="86" t="s">
        <v>617</v>
      </c>
      <c r="J100" s="40"/>
      <c r="K100" s="62">
        <f>VLOOKUP(O100,$C:$D,2,FALSE)</f>
        <v>763469</v>
      </c>
      <c r="L100" s="63"/>
      <c r="M100" s="70">
        <v>293991184</v>
      </c>
      <c r="N100" s="71"/>
      <c r="O100" s="79">
        <v>923156000</v>
      </c>
      <c r="P100" s="41"/>
      <c r="Q100" s="41"/>
      <c r="R100" s="41"/>
      <c r="S100" s="41"/>
      <c r="T100" s="41"/>
      <c r="U100" s="41"/>
      <c r="V100" s="41"/>
      <c r="W100" s="41"/>
    </row>
    <row r="101" spans="2:23" ht="13.5">
      <c r="B101" s="35" t="s">
        <v>633</v>
      </c>
      <c r="C101" s="27">
        <v>913600000</v>
      </c>
      <c r="D101" s="36">
        <v>208308692272</v>
      </c>
      <c r="G101" s="85"/>
      <c r="H101" s="86"/>
      <c r="I101" s="86" t="s">
        <v>620</v>
      </c>
      <c r="J101" s="40"/>
      <c r="K101" s="62">
        <f>VLOOKUP(O101,$C:$D,2,FALSE)</f>
        <v>91805329</v>
      </c>
      <c r="L101" s="63"/>
      <c r="M101" s="70">
        <v>120235143</v>
      </c>
      <c r="N101" s="71"/>
      <c r="O101" s="79">
        <v>923161000</v>
      </c>
      <c r="P101" s="41"/>
      <c r="Q101" s="41"/>
      <c r="R101" s="41"/>
      <c r="S101" s="41"/>
      <c r="T101" s="41"/>
      <c r="U101" s="41"/>
      <c r="V101" s="41"/>
      <c r="W101" s="41"/>
    </row>
    <row r="102" spans="2:23" ht="13.5">
      <c r="B102" s="35" t="s">
        <v>636</v>
      </c>
      <c r="C102" s="27">
        <v>913621000</v>
      </c>
      <c r="D102" s="36">
        <v>198016765517</v>
      </c>
      <c r="G102" s="85"/>
      <c r="H102" s="86"/>
      <c r="I102" s="86" t="s">
        <v>622</v>
      </c>
      <c r="J102" s="40"/>
      <c r="K102" s="66">
        <v>0</v>
      </c>
      <c r="L102" s="63"/>
      <c r="M102" s="66">
        <v>0</v>
      </c>
      <c r="N102" s="89"/>
      <c r="O102" s="79"/>
      <c r="P102" s="41"/>
      <c r="Q102" s="41"/>
      <c r="R102" s="41"/>
      <c r="S102" s="41"/>
      <c r="T102" s="41"/>
      <c r="U102" s="41"/>
      <c r="V102" s="41"/>
      <c r="W102" s="41"/>
    </row>
    <row r="103" spans="2:23" ht="13.5">
      <c r="B103" s="35" t="s">
        <v>639</v>
      </c>
      <c r="C103" s="27">
        <v>913621100</v>
      </c>
      <c r="D103" s="36">
        <v>5058830000</v>
      </c>
      <c r="G103" s="85" t="s">
        <v>624</v>
      </c>
      <c r="H103" s="86"/>
      <c r="I103" s="86"/>
      <c r="J103" s="40"/>
      <c r="K103" s="62"/>
      <c r="L103" s="63">
        <f>L8-L45</f>
        <v>65311931683</v>
      </c>
      <c r="M103" s="70"/>
      <c r="N103" s="71">
        <f>N8-N45</f>
        <v>14239134605</v>
      </c>
      <c r="O103" s="78"/>
      <c r="P103" s="33"/>
      <c r="Q103" s="33"/>
      <c r="R103" s="33"/>
      <c r="S103" s="33"/>
      <c r="T103" s="33"/>
      <c r="U103" s="33"/>
      <c r="V103" s="33"/>
      <c r="W103" s="33"/>
    </row>
    <row r="104" spans="2:23" ht="13.5">
      <c r="B104" s="35" t="s">
        <v>641</v>
      </c>
      <c r="C104" s="27">
        <v>913621110</v>
      </c>
      <c r="D104" s="36">
        <v>5058830000</v>
      </c>
      <c r="G104" s="85" t="s">
        <v>625</v>
      </c>
      <c r="H104" s="86"/>
      <c r="I104" s="86"/>
      <c r="J104" s="40"/>
      <c r="K104" s="62"/>
      <c r="L104" s="63">
        <f>L105+L108+L110+L113</f>
        <v>1888360594</v>
      </c>
      <c r="M104" s="70"/>
      <c r="N104" s="71">
        <f>SUM(N108,N110,N113,N105)</f>
        <v>108545050</v>
      </c>
      <c r="O104" s="78"/>
      <c r="P104" s="33"/>
      <c r="Q104" s="33"/>
      <c r="R104" s="33"/>
      <c r="S104" s="33"/>
      <c r="T104" s="33"/>
      <c r="U104" s="33"/>
      <c r="V104" s="33"/>
      <c r="W104" s="33"/>
    </row>
    <row r="105" spans="2:23" ht="13.5">
      <c r="B105" s="35" t="s">
        <v>643</v>
      </c>
      <c r="C105" s="27">
        <v>913621200</v>
      </c>
      <c r="D105" s="36">
        <v>6978717027</v>
      </c>
      <c r="G105" s="85"/>
      <c r="H105" s="86" t="s">
        <v>628</v>
      </c>
      <c r="I105" s="86"/>
      <c r="J105" s="40"/>
      <c r="K105" s="62"/>
      <c r="L105" s="63">
        <f>SUM(K106:K107)</f>
        <v>1499721743</v>
      </c>
      <c r="M105" s="70"/>
      <c r="N105" s="67">
        <f>SUM(M106:M107)</f>
        <v>0</v>
      </c>
      <c r="O105" s="78"/>
      <c r="P105" s="33"/>
      <c r="Q105" s="33"/>
      <c r="R105" s="33"/>
      <c r="S105" s="33"/>
      <c r="T105" s="33"/>
      <c r="U105" s="33"/>
      <c r="V105" s="33"/>
      <c r="W105" s="33"/>
    </row>
    <row r="106" spans="2:23" ht="13.5">
      <c r="B106" s="35" t="s">
        <v>646</v>
      </c>
      <c r="C106" s="27">
        <v>913621210</v>
      </c>
      <c r="D106" s="36">
        <v>6437072000</v>
      </c>
      <c r="G106" s="85"/>
      <c r="H106" s="86"/>
      <c r="I106" s="86" t="s">
        <v>630</v>
      </c>
      <c r="J106" s="40"/>
      <c r="K106" s="62">
        <f>VLOOKUP(O106,$C:$D,2,FALSE)</f>
        <v>1288031396</v>
      </c>
      <c r="L106" s="63"/>
      <c r="M106" s="66">
        <v>0</v>
      </c>
      <c r="N106" s="71"/>
      <c r="O106" s="79">
        <v>932100000</v>
      </c>
      <c r="P106" s="33"/>
      <c r="Q106" s="33"/>
      <c r="R106" s="33"/>
      <c r="S106" s="33"/>
      <c r="T106" s="33"/>
      <c r="U106" s="33"/>
      <c r="V106" s="33"/>
      <c r="W106" s="33"/>
    </row>
    <row r="107" spans="2:23" ht="13.5">
      <c r="B107" s="35" t="s">
        <v>649</v>
      </c>
      <c r="C107" s="27">
        <v>913621230</v>
      </c>
      <c r="D107" s="36">
        <v>541645027</v>
      </c>
      <c r="G107" s="85"/>
      <c r="H107" s="86"/>
      <c r="I107" s="86" t="s">
        <v>632</v>
      </c>
      <c r="J107" s="40"/>
      <c r="K107" s="62">
        <f>VLOOKUP(O107,$C:$D,2,FALSE)</f>
        <v>211690347</v>
      </c>
      <c r="L107" s="63"/>
      <c r="M107" s="66">
        <v>0</v>
      </c>
      <c r="N107" s="71"/>
      <c r="O107" s="79">
        <v>934200000</v>
      </c>
      <c r="P107" s="33"/>
      <c r="Q107" s="33"/>
      <c r="R107" s="33"/>
      <c r="S107" s="33"/>
      <c r="T107" s="33"/>
      <c r="U107" s="33"/>
      <c r="V107" s="33"/>
      <c r="W107" s="33"/>
    </row>
    <row r="108" spans="2:23" ht="13.5">
      <c r="B108" s="35" t="s">
        <v>652</v>
      </c>
      <c r="C108" s="27">
        <v>913621300</v>
      </c>
      <c r="D108" s="36">
        <v>185979218490</v>
      </c>
      <c r="G108" s="85"/>
      <c r="H108" s="86" t="s">
        <v>634</v>
      </c>
      <c r="I108" s="86"/>
      <c r="J108" s="40"/>
      <c r="K108" s="62"/>
      <c r="L108" s="63">
        <f>K109</f>
        <v>19043371</v>
      </c>
      <c r="M108" s="70"/>
      <c r="N108" s="71">
        <f>M109</f>
        <v>33657590</v>
      </c>
      <c r="O108" s="78"/>
      <c r="P108" s="33"/>
      <c r="Q108" s="33"/>
      <c r="R108" s="33"/>
      <c r="S108" s="33"/>
      <c r="T108" s="33"/>
      <c r="U108" s="33"/>
      <c r="V108" s="33"/>
      <c r="W108" s="33"/>
    </row>
    <row r="109" spans="2:23" ht="13.5">
      <c r="B109" s="35" t="s">
        <v>656</v>
      </c>
      <c r="C109" s="27">
        <v>913621310</v>
      </c>
      <c r="D109" s="36">
        <v>130173624850</v>
      </c>
      <c r="G109" s="85"/>
      <c r="H109" s="86"/>
      <c r="I109" s="86" t="s">
        <v>637</v>
      </c>
      <c r="J109" s="40"/>
      <c r="K109" s="62">
        <f>VLOOKUP(O109,$C:$D,2,FALSE)</f>
        <v>19043371</v>
      </c>
      <c r="L109" s="63"/>
      <c r="M109" s="70">
        <v>33657590</v>
      </c>
      <c r="N109" s="71"/>
      <c r="O109" s="79">
        <v>934200002</v>
      </c>
      <c r="P109" s="41"/>
      <c r="Q109" s="41"/>
      <c r="R109" s="41"/>
      <c r="S109" s="41"/>
      <c r="T109" s="41"/>
      <c r="U109" s="41"/>
      <c r="V109" s="41"/>
      <c r="W109" s="41"/>
    </row>
    <row r="110" spans="2:23" ht="13.5">
      <c r="B110" s="35" t="s">
        <v>659</v>
      </c>
      <c r="C110" s="27">
        <v>913621315</v>
      </c>
      <c r="D110" s="36">
        <v>127487000</v>
      </c>
      <c r="G110" s="85"/>
      <c r="H110" s="86" t="s">
        <v>640</v>
      </c>
      <c r="I110" s="86"/>
      <c r="J110" s="40"/>
      <c r="K110" s="62"/>
      <c r="L110" s="63">
        <f>SUM(K111:K112)</f>
        <v>149854000</v>
      </c>
      <c r="M110" s="70"/>
      <c r="N110" s="71">
        <f>SUM(M111:M112)</f>
        <v>45000000</v>
      </c>
      <c r="O110" s="78"/>
      <c r="P110" s="33"/>
      <c r="Q110" s="33"/>
      <c r="R110" s="33"/>
      <c r="S110" s="33"/>
      <c r="T110" s="33"/>
      <c r="U110" s="33"/>
      <c r="V110" s="33"/>
      <c r="W110" s="33"/>
    </row>
    <row r="111" spans="2:23" ht="13.5">
      <c r="B111" s="35" t="s">
        <v>663</v>
      </c>
      <c r="C111" s="27">
        <v>913621320</v>
      </c>
      <c r="D111" s="36">
        <v>55151553800</v>
      </c>
      <c r="G111" s="85"/>
      <c r="H111" s="86"/>
      <c r="I111" s="86" t="s">
        <v>642</v>
      </c>
      <c r="J111" s="40"/>
      <c r="K111" s="62">
        <f>VLOOKUP(O111,$C:$D,2,FALSE)</f>
        <v>149854000</v>
      </c>
      <c r="L111" s="63"/>
      <c r="M111" s="70">
        <v>45000000</v>
      </c>
      <c r="N111" s="71"/>
      <c r="O111" s="79">
        <v>930101002</v>
      </c>
      <c r="P111" s="41"/>
      <c r="Q111" s="41"/>
      <c r="R111" s="41"/>
      <c r="S111" s="41"/>
      <c r="T111" s="41"/>
      <c r="U111" s="41"/>
      <c r="V111" s="41"/>
      <c r="W111" s="41"/>
    </row>
    <row r="112" spans="2:23" ht="13.5">
      <c r="B112" s="35" t="s">
        <v>667</v>
      </c>
      <c r="C112" s="27">
        <v>913621330</v>
      </c>
      <c r="D112" s="36">
        <v>462907753</v>
      </c>
      <c r="G112" s="85"/>
      <c r="H112" s="86"/>
      <c r="I112" s="86" t="s">
        <v>645</v>
      </c>
      <c r="J112" s="40"/>
      <c r="K112" s="66">
        <v>0</v>
      </c>
      <c r="L112" s="63"/>
      <c r="M112" s="66">
        <v>0</v>
      </c>
      <c r="N112" s="71"/>
      <c r="O112" s="79"/>
      <c r="P112" s="41"/>
      <c r="Q112" s="41"/>
      <c r="R112" s="41"/>
      <c r="S112" s="41"/>
      <c r="T112" s="41"/>
      <c r="U112" s="41"/>
      <c r="V112" s="41"/>
      <c r="W112" s="41"/>
    </row>
    <row r="113" spans="2:23" ht="13.5">
      <c r="B113" s="35" t="s">
        <v>671</v>
      </c>
      <c r="C113" s="27">
        <v>913621340</v>
      </c>
      <c r="D113" s="36">
        <v>63645087</v>
      </c>
      <c r="G113" s="85"/>
      <c r="H113" s="86" t="s">
        <v>648</v>
      </c>
      <c r="I113" s="86"/>
      <c r="J113" s="40"/>
      <c r="K113" s="62"/>
      <c r="L113" s="63">
        <f>SUM(K114:K116)</f>
        <v>219741480</v>
      </c>
      <c r="M113" s="70"/>
      <c r="N113" s="71">
        <f>SUM(M114:M116)</f>
        <v>29887460</v>
      </c>
      <c r="O113" s="78"/>
      <c r="P113" s="33"/>
      <c r="Q113" s="33"/>
      <c r="R113" s="33"/>
      <c r="S113" s="33"/>
      <c r="T113" s="33"/>
      <c r="U113" s="33"/>
      <c r="V113" s="33"/>
      <c r="W113" s="33"/>
    </row>
    <row r="114" spans="2:23" ht="13.5">
      <c r="B114" s="35" t="s">
        <v>673</v>
      </c>
      <c r="C114" s="27">
        <v>913621500</v>
      </c>
      <c r="D114" s="36">
        <v>0</v>
      </c>
      <c r="G114" s="85"/>
      <c r="H114" s="86"/>
      <c r="I114" s="86" t="s">
        <v>651</v>
      </c>
      <c r="J114" s="40"/>
      <c r="K114" s="62">
        <f>VLOOKUP(O114,$C:$D,2,FALSE)</f>
        <v>219741480</v>
      </c>
      <c r="L114" s="63"/>
      <c r="M114" s="70">
        <v>29887460</v>
      </c>
      <c r="N114" s="71"/>
      <c r="O114" s="79">
        <v>939800000</v>
      </c>
      <c r="P114" s="41"/>
      <c r="Q114" s="41"/>
      <c r="R114" s="41"/>
      <c r="S114" s="41"/>
      <c r="T114" s="41"/>
      <c r="U114" s="41"/>
      <c r="V114" s="41"/>
      <c r="W114" s="41"/>
    </row>
    <row r="115" spans="2:23" ht="13.5">
      <c r="B115" s="35" t="s">
        <v>677</v>
      </c>
      <c r="C115" s="27">
        <v>913621530</v>
      </c>
      <c r="D115" s="36">
        <v>0</v>
      </c>
      <c r="G115" s="85"/>
      <c r="H115" s="86"/>
      <c r="I115" s="86" t="s">
        <v>654</v>
      </c>
      <c r="J115" s="40"/>
      <c r="K115" s="66">
        <v>0</v>
      </c>
      <c r="L115" s="63"/>
      <c r="M115" s="66">
        <v>0</v>
      </c>
      <c r="N115" s="71"/>
      <c r="O115" s="79"/>
      <c r="P115" s="41"/>
      <c r="Q115" s="41"/>
      <c r="R115" s="41"/>
      <c r="S115" s="41"/>
      <c r="T115" s="41"/>
      <c r="U115" s="41"/>
      <c r="V115" s="41"/>
      <c r="W115" s="41"/>
    </row>
    <row r="116" spans="2:23" ht="13.5">
      <c r="B116" s="35" t="s">
        <v>680</v>
      </c>
      <c r="C116" s="27">
        <v>913621540</v>
      </c>
      <c r="D116" s="36">
        <v>0</v>
      </c>
      <c r="G116" s="85"/>
      <c r="H116" s="86"/>
      <c r="I116" s="86" t="s">
        <v>657</v>
      </c>
      <c r="J116" s="40"/>
      <c r="K116" s="66">
        <v>0</v>
      </c>
      <c r="L116" s="63"/>
      <c r="M116" s="66">
        <v>0</v>
      </c>
      <c r="N116" s="71"/>
      <c r="O116" s="79"/>
      <c r="P116" s="41"/>
      <c r="Q116" s="41"/>
      <c r="R116" s="41"/>
      <c r="S116" s="41"/>
      <c r="T116" s="41"/>
      <c r="U116" s="41"/>
      <c r="V116" s="41"/>
      <c r="W116" s="41"/>
    </row>
    <row r="117" spans="2:23" ht="13.5">
      <c r="B117" s="35" t="s">
        <v>684</v>
      </c>
      <c r="C117" s="27">
        <v>913626000</v>
      </c>
      <c r="D117" s="36">
        <v>10291926755</v>
      </c>
      <c r="G117" s="85" t="s">
        <v>661</v>
      </c>
      <c r="H117" s="86"/>
      <c r="I117" s="86"/>
      <c r="J117" s="40"/>
      <c r="K117" s="62"/>
      <c r="L117" s="63">
        <f>L118+L120+L122+L124</f>
        <v>1357379373</v>
      </c>
      <c r="M117" s="70"/>
      <c r="N117" s="71">
        <f>SUM(N120,N122,N124,N118)</f>
        <v>1056725476</v>
      </c>
      <c r="O117" s="78"/>
      <c r="P117" s="33"/>
      <c r="Q117" s="33"/>
      <c r="R117" s="33"/>
      <c r="S117" s="33"/>
      <c r="T117" s="33"/>
      <c r="U117" s="33"/>
      <c r="V117" s="33"/>
      <c r="W117" s="33"/>
    </row>
    <row r="118" spans="2:23" ht="13.5">
      <c r="B118" s="35" t="s">
        <v>687</v>
      </c>
      <c r="C118" s="27">
        <v>913626100</v>
      </c>
      <c r="D118" s="36">
        <v>206870000</v>
      </c>
      <c r="G118" s="85"/>
      <c r="H118" s="86" t="s">
        <v>665</v>
      </c>
      <c r="I118" s="86"/>
      <c r="J118" s="40"/>
      <c r="K118" s="62"/>
      <c r="L118" s="63">
        <f>K119</f>
        <v>926233548</v>
      </c>
      <c r="M118" s="70"/>
      <c r="N118" s="71">
        <f>M119</f>
        <v>1034158424</v>
      </c>
      <c r="O118" s="78"/>
      <c r="P118" s="33"/>
      <c r="Q118" s="33"/>
      <c r="R118" s="33"/>
      <c r="S118" s="33"/>
      <c r="T118" s="33"/>
      <c r="U118" s="33"/>
      <c r="V118" s="33"/>
      <c r="W118" s="33"/>
    </row>
    <row r="119" spans="2:23" ht="13.5">
      <c r="B119" s="35" t="s">
        <v>691</v>
      </c>
      <c r="C119" s="27">
        <v>913626110</v>
      </c>
      <c r="D119" s="36">
        <v>206870000</v>
      </c>
      <c r="G119" s="85"/>
      <c r="H119" s="86"/>
      <c r="I119" s="86" t="s">
        <v>669</v>
      </c>
      <c r="J119" s="40"/>
      <c r="K119" s="62">
        <f>VLOOKUP(O119,$C:$D,2,FALSE)</f>
        <v>926233548</v>
      </c>
      <c r="L119" s="63"/>
      <c r="M119" s="70">
        <v>1034158424</v>
      </c>
      <c r="N119" s="71"/>
      <c r="O119" s="79">
        <v>940000001</v>
      </c>
      <c r="P119" s="33"/>
      <c r="Q119" s="33"/>
      <c r="R119" s="33"/>
      <c r="S119" s="33"/>
      <c r="T119" s="33"/>
      <c r="U119" s="33"/>
      <c r="V119" s="33"/>
      <c r="W119" s="33"/>
    </row>
    <row r="120" spans="2:23" ht="13.5">
      <c r="B120" s="35" t="s">
        <v>694</v>
      </c>
      <c r="C120" s="27">
        <v>913626200</v>
      </c>
      <c r="D120" s="36">
        <v>5468487495</v>
      </c>
      <c r="G120" s="85"/>
      <c r="H120" s="86" t="s">
        <v>672</v>
      </c>
      <c r="I120" s="86"/>
      <c r="J120" s="40"/>
      <c r="K120" s="62"/>
      <c r="L120" s="63">
        <f>K121</f>
        <v>746983</v>
      </c>
      <c r="M120" s="70"/>
      <c r="N120" s="71">
        <f>M121</f>
        <v>7063437</v>
      </c>
      <c r="O120" s="78"/>
      <c r="P120" s="33"/>
      <c r="Q120" s="33"/>
      <c r="R120" s="33"/>
      <c r="S120" s="33"/>
      <c r="T120" s="33"/>
      <c r="U120" s="33"/>
      <c r="V120" s="33"/>
      <c r="W120" s="33"/>
    </row>
    <row r="121" spans="2:23" ht="13.5">
      <c r="B121" s="35" t="s">
        <v>698</v>
      </c>
      <c r="C121" s="27">
        <v>913626210</v>
      </c>
      <c r="D121" s="36">
        <v>354597000</v>
      </c>
      <c r="G121" s="85"/>
      <c r="H121" s="86"/>
      <c r="I121" s="86" t="s">
        <v>675</v>
      </c>
      <c r="J121" s="40"/>
      <c r="K121" s="62">
        <f>VLOOKUP(O121,$C:$D,2,FALSE)</f>
        <v>746983</v>
      </c>
      <c r="L121" s="63"/>
      <c r="M121" s="70">
        <v>7063437</v>
      </c>
      <c r="N121" s="71"/>
      <c r="O121" s="79">
        <v>943800002</v>
      </c>
      <c r="P121" s="41"/>
      <c r="Q121" s="41"/>
      <c r="R121" s="41"/>
      <c r="S121" s="41"/>
      <c r="T121" s="41"/>
      <c r="U121" s="41"/>
      <c r="V121" s="41"/>
      <c r="W121" s="41"/>
    </row>
    <row r="122" spans="2:23" ht="13.5">
      <c r="B122" s="35" t="s">
        <v>702</v>
      </c>
      <c r="C122" s="27">
        <v>913626230</v>
      </c>
      <c r="D122" s="36">
        <v>255174937</v>
      </c>
      <c r="G122" s="85"/>
      <c r="H122" s="86" t="s">
        <v>679</v>
      </c>
      <c r="I122" s="86"/>
      <c r="J122" s="40"/>
      <c r="K122" s="62"/>
      <c r="L122" s="63">
        <f>K123</f>
        <v>420000000</v>
      </c>
      <c r="M122" s="70"/>
      <c r="N122" s="67">
        <f>M123</f>
        <v>0</v>
      </c>
      <c r="O122" s="78"/>
      <c r="P122" s="33"/>
      <c r="Q122" s="33"/>
      <c r="R122" s="33"/>
      <c r="S122" s="33"/>
      <c r="T122" s="33"/>
      <c r="U122" s="33"/>
      <c r="V122" s="33"/>
      <c r="W122" s="33"/>
    </row>
    <row r="123" spans="2:23" ht="13.5">
      <c r="B123" s="35" t="s">
        <v>705</v>
      </c>
      <c r="C123" s="27">
        <v>913626240</v>
      </c>
      <c r="D123" s="36">
        <v>4858715558</v>
      </c>
      <c r="G123" s="85"/>
      <c r="H123" s="86"/>
      <c r="I123" s="86" t="s">
        <v>682</v>
      </c>
      <c r="J123" s="45"/>
      <c r="K123" s="62">
        <f>VLOOKUP(O123,$C:$D,2,FALSE)</f>
        <v>420000000</v>
      </c>
      <c r="L123" s="63"/>
      <c r="M123" s="66">
        <v>0</v>
      </c>
      <c r="N123" s="71"/>
      <c r="O123" s="79">
        <v>940101003</v>
      </c>
      <c r="P123" s="41"/>
      <c r="Q123" s="41"/>
      <c r="R123" s="41"/>
      <c r="S123" s="41"/>
      <c r="T123" s="41"/>
      <c r="U123" s="41"/>
      <c r="V123" s="41"/>
      <c r="W123" s="41"/>
    </row>
    <row r="124" spans="2:23" ht="13.5">
      <c r="B124" s="35" t="s">
        <v>708</v>
      </c>
      <c r="C124" s="27">
        <v>913626300</v>
      </c>
      <c r="D124" s="36">
        <v>4570999050</v>
      </c>
      <c r="G124" s="85"/>
      <c r="H124" s="86" t="s">
        <v>685</v>
      </c>
      <c r="I124" s="86"/>
      <c r="J124" s="40"/>
      <c r="K124" s="62"/>
      <c r="L124" s="63">
        <f>SUM(K125:K126)</f>
        <v>10398842</v>
      </c>
      <c r="M124" s="70"/>
      <c r="N124" s="71">
        <f>SUM(M125:M126)</f>
        <v>15503615</v>
      </c>
      <c r="O124" s="78"/>
      <c r="P124" s="33"/>
      <c r="Q124" s="33"/>
      <c r="R124" s="33"/>
      <c r="S124" s="33"/>
      <c r="T124" s="33"/>
      <c r="U124" s="33"/>
      <c r="V124" s="33"/>
      <c r="W124" s="33"/>
    </row>
    <row r="125" spans="2:23" ht="13.5">
      <c r="B125" s="35" t="s">
        <v>711</v>
      </c>
      <c r="C125" s="27">
        <v>913626310</v>
      </c>
      <c r="D125" s="36">
        <v>3511237581</v>
      </c>
      <c r="G125" s="85"/>
      <c r="H125" s="86"/>
      <c r="I125" s="86" t="s">
        <v>689</v>
      </c>
      <c r="J125" s="40"/>
      <c r="K125" s="62">
        <f>VLOOKUP(O125,$C:$D,2,FALSE)</f>
        <v>4500000</v>
      </c>
      <c r="L125" s="63"/>
      <c r="M125" s="70">
        <v>1600207</v>
      </c>
      <c r="N125" s="71"/>
      <c r="O125" s="79">
        <v>944100000</v>
      </c>
      <c r="P125" s="41"/>
      <c r="Q125" s="41"/>
      <c r="R125" s="41"/>
      <c r="S125" s="41"/>
      <c r="T125" s="41"/>
      <c r="U125" s="41"/>
      <c r="V125" s="41"/>
      <c r="W125" s="41"/>
    </row>
    <row r="126" spans="2:23" ht="13.5">
      <c r="B126" s="35" t="s">
        <v>713</v>
      </c>
      <c r="C126" s="27">
        <v>913626320</v>
      </c>
      <c r="D126" s="36">
        <v>1053289700</v>
      </c>
      <c r="G126" s="85"/>
      <c r="H126" s="86"/>
      <c r="I126" s="86" t="s">
        <v>692</v>
      </c>
      <c r="J126" s="40"/>
      <c r="K126" s="62">
        <f>VLOOKUP(O126,$C:$D,2,FALSE)</f>
        <v>5898842</v>
      </c>
      <c r="L126" s="63"/>
      <c r="M126" s="70">
        <v>13903408</v>
      </c>
      <c r="N126" s="71"/>
      <c r="O126" s="79">
        <v>949899000</v>
      </c>
      <c r="P126" s="41"/>
      <c r="Q126" s="41"/>
      <c r="R126" s="41"/>
      <c r="S126" s="41"/>
      <c r="T126" s="41"/>
      <c r="U126" s="41"/>
      <c r="V126" s="41"/>
      <c r="W126" s="41"/>
    </row>
    <row r="127" spans="2:23" ht="13.5">
      <c r="B127" s="35" t="s">
        <v>1187</v>
      </c>
      <c r="C127" s="27">
        <v>913626340</v>
      </c>
      <c r="D127" s="36">
        <v>6471769</v>
      </c>
      <c r="G127" s="85" t="s">
        <v>696</v>
      </c>
      <c r="H127" s="86"/>
      <c r="I127" s="86"/>
      <c r="J127" s="40"/>
      <c r="K127" s="62"/>
      <c r="L127" s="63">
        <f>L103+L104-L117</f>
        <v>65842912904</v>
      </c>
      <c r="M127" s="70"/>
      <c r="N127" s="71">
        <f>N103+N104-N117</f>
        <v>13290954179</v>
      </c>
      <c r="O127" s="78"/>
      <c r="P127" s="33"/>
      <c r="Q127" s="33"/>
      <c r="R127" s="33"/>
      <c r="S127" s="33"/>
      <c r="T127" s="33"/>
      <c r="U127" s="33"/>
      <c r="V127" s="33"/>
      <c r="W127" s="33"/>
    </row>
    <row r="128" spans="2:23" ht="13.5">
      <c r="B128" s="35" t="s">
        <v>1188</v>
      </c>
      <c r="C128" s="27">
        <v>913626900</v>
      </c>
      <c r="D128" s="36">
        <v>45570210</v>
      </c>
      <c r="G128" s="85" t="s">
        <v>700</v>
      </c>
      <c r="H128" s="86"/>
      <c r="I128" s="86"/>
      <c r="J128" s="40"/>
      <c r="K128" s="62"/>
      <c r="L128" s="63">
        <f>VLOOKUP(O128,$C:$D,2,FALSE)</f>
        <v>16721106480</v>
      </c>
      <c r="M128" s="70"/>
      <c r="N128" s="71">
        <v>2275416875</v>
      </c>
      <c r="O128" s="79">
        <v>980100000</v>
      </c>
      <c r="P128" s="33"/>
      <c r="Q128" s="33"/>
      <c r="R128" s="33"/>
      <c r="S128" s="33"/>
      <c r="T128" s="33"/>
      <c r="U128" s="33"/>
      <c r="V128" s="33"/>
      <c r="W128" s="33"/>
    </row>
    <row r="129" spans="2:23" ht="13.5">
      <c r="B129" s="35" t="s">
        <v>1189</v>
      </c>
      <c r="C129" s="27">
        <v>913626940</v>
      </c>
      <c r="D129" s="36">
        <v>45570210</v>
      </c>
      <c r="G129" s="85" t="s">
        <v>704</v>
      </c>
      <c r="H129" s="86"/>
      <c r="I129" s="86"/>
      <c r="J129" s="40"/>
      <c r="K129" s="62"/>
      <c r="L129" s="63">
        <f>L127-L128</f>
        <v>49121806424</v>
      </c>
      <c r="M129" s="70"/>
      <c r="N129" s="71">
        <f>N127-N128</f>
        <v>11015537304</v>
      </c>
      <c r="O129" s="79"/>
      <c r="P129" s="41"/>
      <c r="Q129" s="41"/>
      <c r="R129" s="41"/>
      <c r="S129" s="41"/>
      <c r="T129" s="41"/>
      <c r="U129" s="41"/>
      <c r="V129" s="41"/>
      <c r="W129" s="41"/>
    </row>
    <row r="130" spans="2:23" ht="13.5">
      <c r="B130" s="35" t="s">
        <v>3</v>
      </c>
      <c r="C130" s="27">
        <v>910600000</v>
      </c>
      <c r="D130" s="36">
        <v>30815735278</v>
      </c>
      <c r="G130" s="85" t="s">
        <v>707</v>
      </c>
      <c r="H130" s="86"/>
      <c r="I130" s="86"/>
      <c r="J130" s="40"/>
      <c r="K130" s="62"/>
      <c r="L130" s="67">
        <v>0</v>
      </c>
      <c r="M130" s="70"/>
      <c r="N130" s="91">
        <v>0</v>
      </c>
      <c r="O130" s="78"/>
      <c r="P130" s="33"/>
      <c r="Q130" s="33"/>
      <c r="R130" s="33"/>
      <c r="S130" s="33"/>
      <c r="T130" s="33"/>
      <c r="U130" s="33"/>
      <c r="V130" s="33"/>
      <c r="W130" s="33"/>
    </row>
    <row r="131" spans="2:23" ht="13.5">
      <c r="B131" s="35" t="s">
        <v>465</v>
      </c>
      <c r="C131" s="27">
        <v>910600001</v>
      </c>
      <c r="D131" s="36">
        <v>378235815</v>
      </c>
      <c r="G131" s="87" t="s">
        <v>710</v>
      </c>
      <c r="H131" s="88"/>
      <c r="I131" s="88"/>
      <c r="J131" s="48"/>
      <c r="K131" s="65"/>
      <c r="L131" s="76">
        <f>L129</f>
        <v>49121806424</v>
      </c>
      <c r="M131" s="74"/>
      <c r="N131" s="90">
        <f>N129</f>
        <v>11015537304</v>
      </c>
      <c r="O131" s="78"/>
      <c r="P131" s="33"/>
      <c r="Q131" s="33"/>
      <c r="R131" s="33"/>
      <c r="S131" s="33"/>
      <c r="T131" s="33"/>
      <c r="U131" s="33"/>
      <c r="V131" s="33"/>
      <c r="W131" s="33"/>
    </row>
    <row r="132" spans="2:23" ht="13.5">
      <c r="B132" s="35" t="s">
        <v>717</v>
      </c>
      <c r="C132" s="27">
        <v>910661000</v>
      </c>
      <c r="D132" s="36">
        <v>259649160</v>
      </c>
    </row>
    <row r="133" spans="2:23" ht="13.5">
      <c r="B133" s="35" t="s">
        <v>719</v>
      </c>
      <c r="C133" s="27">
        <v>910651000</v>
      </c>
      <c r="D133" s="36">
        <v>14790906</v>
      </c>
    </row>
    <row r="134" spans="2:23" ht="13.5">
      <c r="B134" s="35" t="s">
        <v>720</v>
      </c>
      <c r="C134" s="27">
        <v>910651001</v>
      </c>
      <c r="D134" s="36">
        <v>14790906</v>
      </c>
    </row>
    <row r="135" spans="2:23" ht="13.5">
      <c r="B135" s="35" t="s">
        <v>721</v>
      </c>
      <c r="C135" s="27">
        <v>910626000</v>
      </c>
      <c r="D135" s="36">
        <v>103790546</v>
      </c>
    </row>
    <row r="136" spans="2:23" ht="13.5">
      <c r="B136" s="35" t="s">
        <v>722</v>
      </c>
      <c r="C136" s="27">
        <v>910636002</v>
      </c>
      <c r="D136" s="36">
        <v>5203</v>
      </c>
    </row>
    <row r="137" spans="2:23" ht="13.5">
      <c r="B137" s="35" t="s">
        <v>723</v>
      </c>
      <c r="C137" s="27">
        <v>910636003</v>
      </c>
      <c r="D137" s="36">
        <v>7462461615</v>
      </c>
    </row>
    <row r="138" spans="2:23" ht="13.5">
      <c r="B138" s="35" t="s">
        <v>725</v>
      </c>
      <c r="C138" s="27">
        <v>910611000</v>
      </c>
      <c r="D138" s="36">
        <v>7083918877</v>
      </c>
    </row>
    <row r="139" spans="2:23" ht="13.5">
      <c r="B139" s="35" t="s">
        <v>726</v>
      </c>
      <c r="C139" s="27">
        <v>910621000</v>
      </c>
      <c r="D139" s="36">
        <v>0</v>
      </c>
    </row>
    <row r="140" spans="2:23" ht="13.5">
      <c r="B140" s="101" t="s">
        <v>728</v>
      </c>
      <c r="C140" s="27">
        <v>910621100</v>
      </c>
      <c r="D140" s="36">
        <v>378542738</v>
      </c>
    </row>
    <row r="141" spans="2:23" ht="13.5">
      <c r="B141" s="35" t="s">
        <v>729</v>
      </c>
      <c r="C141" s="27">
        <v>910621022</v>
      </c>
      <c r="D141" s="36">
        <v>21781582683</v>
      </c>
    </row>
    <row r="142" spans="2:23" ht="13.5">
      <c r="B142" s="35" t="s">
        <v>730</v>
      </c>
      <c r="C142" s="27">
        <v>910600100</v>
      </c>
      <c r="D142" s="36">
        <v>13116250792</v>
      </c>
    </row>
    <row r="143" spans="2:23" ht="13.5">
      <c r="B143" s="35" t="s">
        <v>731</v>
      </c>
      <c r="C143" s="27">
        <v>910601000</v>
      </c>
      <c r="D143" s="36">
        <v>9801147662</v>
      </c>
    </row>
    <row r="144" spans="2:23" ht="13.5">
      <c r="B144" s="35" t="s">
        <v>733</v>
      </c>
      <c r="C144" s="27">
        <v>910606000</v>
      </c>
      <c r="D144" s="36">
        <v>3315103130</v>
      </c>
    </row>
    <row r="145" spans="2:4" ht="13.5">
      <c r="B145" s="35" t="s">
        <v>734</v>
      </c>
      <c r="C145" s="27">
        <v>910606001</v>
      </c>
      <c r="D145" s="36">
        <v>2758890629</v>
      </c>
    </row>
    <row r="146" spans="2:4" ht="13.5">
      <c r="B146" s="35" t="s">
        <v>735</v>
      </c>
      <c r="C146" s="27">
        <v>910606011</v>
      </c>
      <c r="D146" s="36">
        <v>556212501</v>
      </c>
    </row>
    <row r="147" spans="2:4" ht="13.5">
      <c r="B147" s="35" t="s">
        <v>736</v>
      </c>
      <c r="C147" s="27">
        <v>910646000</v>
      </c>
      <c r="D147" s="36">
        <v>209574152</v>
      </c>
    </row>
    <row r="148" spans="2:4" ht="13.5">
      <c r="B148" s="35" t="s">
        <v>738</v>
      </c>
      <c r="C148" s="27">
        <v>910608000</v>
      </c>
      <c r="D148" s="36">
        <v>19221123</v>
      </c>
    </row>
    <row r="149" spans="2:4" ht="13.5">
      <c r="B149" s="35" t="s">
        <v>740</v>
      </c>
      <c r="C149" s="27">
        <v>910656004</v>
      </c>
      <c r="D149" s="36">
        <v>8436536616</v>
      </c>
    </row>
    <row r="150" spans="2:4" ht="13.5">
      <c r="B150" s="35" t="s">
        <v>473</v>
      </c>
      <c r="C150" s="27">
        <v>910656003</v>
      </c>
      <c r="D150" s="36">
        <v>1193455165</v>
      </c>
    </row>
    <row r="151" spans="2:4" ht="13.5">
      <c r="B151" s="35" t="s">
        <v>741</v>
      </c>
      <c r="C151" s="27">
        <v>910666000</v>
      </c>
      <c r="D151" s="36">
        <v>581091797</v>
      </c>
    </row>
    <row r="152" spans="2:4" ht="13.5">
      <c r="B152" s="35" t="s">
        <v>742</v>
      </c>
      <c r="C152" s="27">
        <v>910676100</v>
      </c>
      <c r="D152" s="36">
        <v>7787368</v>
      </c>
    </row>
    <row r="153" spans="2:4" ht="13.5">
      <c r="B153" s="35" t="s">
        <v>743</v>
      </c>
      <c r="C153" s="27">
        <v>910676200</v>
      </c>
      <c r="D153" s="36">
        <v>31860736</v>
      </c>
    </row>
    <row r="154" spans="2:4" ht="13.5">
      <c r="B154" s="35" t="s">
        <v>744</v>
      </c>
      <c r="C154" s="27">
        <v>910676300</v>
      </c>
      <c r="D154" s="36">
        <v>548919</v>
      </c>
    </row>
    <row r="155" spans="2:4" ht="13.5">
      <c r="B155" s="35" t="s">
        <v>745</v>
      </c>
      <c r="C155" s="27">
        <v>910698000</v>
      </c>
      <c r="D155" s="36">
        <v>572166345</v>
      </c>
    </row>
    <row r="156" spans="2:4" ht="13.5">
      <c r="B156" s="35" t="s">
        <v>746</v>
      </c>
      <c r="C156" s="27">
        <v>910698026</v>
      </c>
      <c r="D156" s="36">
        <v>4560159</v>
      </c>
    </row>
    <row r="157" spans="2:4" ht="13.5">
      <c r="B157" s="35" t="s">
        <v>748</v>
      </c>
      <c r="C157" s="27">
        <v>910698999</v>
      </c>
      <c r="D157" s="36">
        <v>567606186</v>
      </c>
    </row>
    <row r="158" spans="2:4" ht="13.5">
      <c r="B158" s="35" t="s">
        <v>1190</v>
      </c>
      <c r="C158" s="27">
        <v>910700000</v>
      </c>
      <c r="D158" s="36">
        <v>2175519917</v>
      </c>
    </row>
    <row r="159" spans="2:4" ht="13.5">
      <c r="B159" s="35" t="s">
        <v>1191</v>
      </c>
      <c r="C159" s="27">
        <v>910706000</v>
      </c>
      <c r="D159" s="36">
        <v>2175519917</v>
      </c>
    </row>
    <row r="160" spans="2:4" ht="13.5">
      <c r="B160" s="35" t="s">
        <v>482</v>
      </c>
      <c r="C160" s="27">
        <v>910900000</v>
      </c>
      <c r="D160" s="36">
        <v>7719887663</v>
      </c>
    </row>
    <row r="161" spans="2:4" ht="13.5">
      <c r="B161" s="35" t="s">
        <v>749</v>
      </c>
      <c r="C161" s="27">
        <v>910901000</v>
      </c>
      <c r="D161" s="36">
        <v>2966297734</v>
      </c>
    </row>
    <row r="162" spans="2:4" ht="13.5">
      <c r="B162" s="35" t="s">
        <v>752</v>
      </c>
      <c r="C162" s="27">
        <v>910906000</v>
      </c>
      <c r="D162" s="36">
        <v>4753589929</v>
      </c>
    </row>
    <row r="163" spans="2:4" ht="13.5">
      <c r="B163" s="35" t="s">
        <v>487</v>
      </c>
      <c r="C163" s="27">
        <v>911000000</v>
      </c>
      <c r="D163" s="36">
        <v>12872258052</v>
      </c>
    </row>
    <row r="164" spans="2:4" ht="13.5">
      <c r="B164" s="35" t="s">
        <v>755</v>
      </c>
      <c r="C164" s="27">
        <v>911100000</v>
      </c>
      <c r="D164" s="36">
        <v>9951530047</v>
      </c>
    </row>
    <row r="165" spans="2:4" ht="13.5">
      <c r="B165" s="35" t="s">
        <v>756</v>
      </c>
      <c r="C165" s="27">
        <v>911101000</v>
      </c>
      <c r="D165" s="36">
        <v>9951530047</v>
      </c>
    </row>
    <row r="166" spans="2:4" ht="13.5">
      <c r="B166" s="35" t="s">
        <v>757</v>
      </c>
      <c r="C166" s="27">
        <v>911200000</v>
      </c>
      <c r="D166" s="36">
        <v>652729672</v>
      </c>
    </row>
    <row r="167" spans="2:4" ht="13.5">
      <c r="B167" s="35" t="s">
        <v>758</v>
      </c>
      <c r="C167" s="27">
        <v>911200100</v>
      </c>
      <c r="D167" s="36">
        <v>0</v>
      </c>
    </row>
    <row r="168" spans="2:4" ht="13.5">
      <c r="B168" s="35" t="s">
        <v>760</v>
      </c>
      <c r="C168" s="27">
        <v>911200200</v>
      </c>
      <c r="D168" s="36">
        <v>652729672</v>
      </c>
    </row>
    <row r="169" spans="2:4" ht="13.5">
      <c r="B169" s="35" t="s">
        <v>763</v>
      </c>
      <c r="C169" s="27">
        <v>913300000</v>
      </c>
      <c r="D169" s="36">
        <v>1387001489</v>
      </c>
    </row>
    <row r="170" spans="2:4" ht="13.5">
      <c r="B170" s="35" t="s">
        <v>765</v>
      </c>
      <c r="C170" s="27">
        <v>914105000</v>
      </c>
      <c r="D170" s="36">
        <v>880996844</v>
      </c>
    </row>
    <row r="171" spans="2:4" ht="13.5">
      <c r="B171" s="35" t="s">
        <v>1192</v>
      </c>
      <c r="C171" s="27">
        <v>914111000</v>
      </c>
      <c r="D171" s="36">
        <v>880996844</v>
      </c>
    </row>
    <row r="172" spans="2:4" ht="13.5">
      <c r="B172" s="35" t="s">
        <v>766</v>
      </c>
      <c r="C172" s="27">
        <v>914109000</v>
      </c>
      <c r="D172" s="36">
        <v>0</v>
      </c>
    </row>
    <row r="173" spans="2:4" ht="13.5">
      <c r="B173" s="35" t="s">
        <v>495</v>
      </c>
      <c r="C173" s="27">
        <v>920000000</v>
      </c>
      <c r="D173" s="36">
        <v>426837853310</v>
      </c>
    </row>
    <row r="174" spans="2:4" ht="13.5">
      <c r="B174" s="35" t="s">
        <v>4</v>
      </c>
      <c r="C174" s="27">
        <v>920100000</v>
      </c>
      <c r="D174" s="36">
        <v>16033202953</v>
      </c>
    </row>
    <row r="175" spans="2:4" ht="13.5">
      <c r="B175" s="35" t="s">
        <v>501</v>
      </c>
      <c r="C175" s="27">
        <v>920100100</v>
      </c>
      <c r="D175" s="36">
        <v>12697451085</v>
      </c>
    </row>
    <row r="176" spans="2:4" ht="13.5">
      <c r="B176" s="35" t="s">
        <v>767</v>
      </c>
      <c r="C176" s="27">
        <v>920101000</v>
      </c>
      <c r="D176" s="36">
        <v>9310855297</v>
      </c>
    </row>
    <row r="177" spans="2:5" ht="13.5">
      <c r="B177" s="35" t="s">
        <v>769</v>
      </c>
      <c r="C177" s="27">
        <v>920101001</v>
      </c>
      <c r="D177" s="36">
        <v>366460348</v>
      </c>
    </row>
    <row r="178" spans="2:5" ht="13.5">
      <c r="B178" s="35" t="s">
        <v>770</v>
      </c>
      <c r="C178" s="27">
        <v>920101002</v>
      </c>
      <c r="D178" s="36">
        <v>1056842</v>
      </c>
    </row>
    <row r="179" spans="2:5" ht="13.5">
      <c r="B179" s="35" t="s">
        <v>772</v>
      </c>
      <c r="C179" s="27">
        <v>920101005</v>
      </c>
      <c r="D179" s="36">
        <v>1038021335</v>
      </c>
    </row>
    <row r="180" spans="2:5" ht="13.5">
      <c r="B180" s="35" t="s">
        <v>775</v>
      </c>
      <c r="C180" s="27">
        <v>920101006</v>
      </c>
      <c r="D180" s="36">
        <v>11981531</v>
      </c>
    </row>
    <row r="181" spans="2:5" ht="13.5">
      <c r="B181" s="35" t="s">
        <v>776</v>
      </c>
      <c r="C181" s="27">
        <v>920101007</v>
      </c>
      <c r="D181" s="36">
        <v>3234821700</v>
      </c>
      <c r="E181" s="28"/>
    </row>
    <row r="182" spans="2:5" ht="13.5">
      <c r="B182" s="35" t="s">
        <v>777</v>
      </c>
      <c r="C182" s="27">
        <v>920101010</v>
      </c>
      <c r="D182" s="36">
        <v>106357435</v>
      </c>
    </row>
    <row r="183" spans="2:5" ht="13.5">
      <c r="B183" s="35" t="s">
        <v>779</v>
      </c>
      <c r="C183" s="27">
        <v>920101008</v>
      </c>
      <c r="D183" s="36">
        <v>209310</v>
      </c>
    </row>
    <row r="184" spans="2:5" ht="13.5">
      <c r="B184" s="35" t="s">
        <v>780</v>
      </c>
      <c r="C184" s="27">
        <v>920101300</v>
      </c>
      <c r="D184" s="36">
        <v>1010519190</v>
      </c>
    </row>
    <row r="185" spans="2:5" ht="13.5">
      <c r="B185" s="35" t="s">
        <v>781</v>
      </c>
      <c r="C185" s="27">
        <v>920101011</v>
      </c>
      <c r="D185" s="36">
        <v>675141800</v>
      </c>
    </row>
    <row r="186" spans="2:5" ht="13.5">
      <c r="B186" s="35" t="s">
        <v>782</v>
      </c>
      <c r="C186" s="27">
        <v>920101301</v>
      </c>
      <c r="D186" s="36">
        <v>317311350</v>
      </c>
    </row>
    <row r="187" spans="2:5" ht="13.5">
      <c r="B187" s="35" t="s">
        <v>783</v>
      </c>
      <c r="C187" s="27">
        <v>920101302</v>
      </c>
      <c r="D187" s="36">
        <v>4454170</v>
      </c>
    </row>
    <row r="188" spans="2:5" ht="13.5">
      <c r="B188" s="35" t="s">
        <v>784</v>
      </c>
      <c r="C188" s="27">
        <v>920101303</v>
      </c>
      <c r="D188" s="36">
        <v>13611870</v>
      </c>
    </row>
    <row r="189" spans="2:5" ht="13.5">
      <c r="B189" s="35" t="s">
        <v>786</v>
      </c>
      <c r="C189" s="27">
        <v>920101400</v>
      </c>
      <c r="D189" s="36">
        <v>1006882720</v>
      </c>
    </row>
    <row r="190" spans="2:5" ht="13.5">
      <c r="B190" s="35" t="s">
        <v>788</v>
      </c>
      <c r="C190" s="27">
        <v>920101013</v>
      </c>
      <c r="D190" s="36">
        <v>1006882720</v>
      </c>
    </row>
    <row r="191" spans="2:5" ht="13.5">
      <c r="B191" s="35" t="s">
        <v>807</v>
      </c>
      <c r="C191" s="27">
        <v>920101401</v>
      </c>
      <c r="D191" s="36">
        <v>0</v>
      </c>
    </row>
    <row r="192" spans="2:5" ht="13.5">
      <c r="B192" s="35" t="s">
        <v>790</v>
      </c>
      <c r="C192" s="27">
        <v>920101021</v>
      </c>
      <c r="D192" s="36">
        <v>717678291</v>
      </c>
    </row>
    <row r="193" spans="2:4" ht="13.5">
      <c r="B193" s="35" t="s">
        <v>792</v>
      </c>
      <c r="C193" s="27">
        <v>920101033</v>
      </c>
      <c r="D193" s="36">
        <v>953370990</v>
      </c>
    </row>
    <row r="194" spans="2:4" ht="13.5">
      <c r="B194" s="35" t="s">
        <v>794</v>
      </c>
      <c r="C194" s="27">
        <v>920101100</v>
      </c>
      <c r="D194" s="36">
        <v>776185010</v>
      </c>
    </row>
    <row r="195" spans="2:4" ht="13.5">
      <c r="B195" s="35" t="s">
        <v>795</v>
      </c>
      <c r="C195" s="27">
        <v>920101101</v>
      </c>
      <c r="D195" s="36">
        <v>216745010</v>
      </c>
    </row>
    <row r="196" spans="2:4" ht="13.5">
      <c r="B196" s="35" t="s">
        <v>796</v>
      </c>
      <c r="C196" s="27">
        <v>920101102</v>
      </c>
      <c r="D196" s="36">
        <v>54960000</v>
      </c>
    </row>
    <row r="197" spans="2:4" ht="13.5">
      <c r="B197" s="35" t="s">
        <v>797</v>
      </c>
      <c r="C197" s="27">
        <v>920101104</v>
      </c>
      <c r="D197" s="36">
        <v>4680000</v>
      </c>
    </row>
    <row r="198" spans="2:4" ht="13.5">
      <c r="B198" s="35" t="s">
        <v>798</v>
      </c>
      <c r="C198" s="27">
        <v>920101103</v>
      </c>
      <c r="D198" s="36">
        <v>496680000</v>
      </c>
    </row>
    <row r="199" spans="2:4" ht="13.5">
      <c r="B199" s="35" t="s">
        <v>800</v>
      </c>
      <c r="C199" s="27">
        <v>920101105</v>
      </c>
      <c r="D199" s="36">
        <v>3120000</v>
      </c>
    </row>
    <row r="200" spans="2:4" ht="13.5">
      <c r="B200" s="35" t="s">
        <v>802</v>
      </c>
      <c r="C200" s="27">
        <v>920101200</v>
      </c>
      <c r="D200" s="36">
        <v>36496120</v>
      </c>
    </row>
    <row r="201" spans="2:4" ht="13.5">
      <c r="B201" s="35" t="s">
        <v>804</v>
      </c>
      <c r="C201" s="27">
        <v>920101201</v>
      </c>
      <c r="D201" s="36">
        <v>5908400</v>
      </c>
    </row>
    <row r="202" spans="2:4" ht="13.5">
      <c r="B202" s="35" t="s">
        <v>808</v>
      </c>
      <c r="C202" s="27">
        <v>920101202</v>
      </c>
      <c r="D202" s="36">
        <v>30587720</v>
      </c>
    </row>
    <row r="203" spans="2:4" ht="13.5">
      <c r="B203" s="35" t="s">
        <v>810</v>
      </c>
      <c r="C203" s="27">
        <v>920101034</v>
      </c>
      <c r="D203" s="36">
        <v>8020000</v>
      </c>
    </row>
    <row r="204" spans="2:4" ht="13.5">
      <c r="B204" s="35" t="s">
        <v>812</v>
      </c>
      <c r="C204" s="27">
        <v>920101035</v>
      </c>
      <c r="D204" s="36">
        <v>1878000</v>
      </c>
    </row>
    <row r="205" spans="2:4" ht="13.5">
      <c r="B205" s="35" t="s">
        <v>814</v>
      </c>
      <c r="C205" s="27">
        <v>920101036</v>
      </c>
      <c r="D205" s="36">
        <v>6142000</v>
      </c>
    </row>
    <row r="206" spans="2:4" ht="13.5">
      <c r="B206" s="35" t="s">
        <v>815</v>
      </c>
      <c r="C206" s="27">
        <v>920101037</v>
      </c>
      <c r="D206" s="36">
        <v>4613720</v>
      </c>
    </row>
    <row r="207" spans="2:4" ht="13.5">
      <c r="B207" s="35" t="s">
        <v>817</v>
      </c>
      <c r="C207" s="27">
        <v>920101099</v>
      </c>
      <c r="D207" s="36">
        <v>38180755</v>
      </c>
    </row>
    <row r="208" spans="2:4" ht="13.5">
      <c r="B208" s="35" t="s">
        <v>818</v>
      </c>
      <c r="C208" s="27">
        <v>920102000</v>
      </c>
      <c r="D208" s="36">
        <v>3386595788</v>
      </c>
    </row>
    <row r="209" spans="2:4" ht="13.5">
      <c r="B209" s="35" t="s">
        <v>819</v>
      </c>
      <c r="C209" s="27">
        <v>920101056</v>
      </c>
      <c r="D209" s="36">
        <v>5464253</v>
      </c>
    </row>
    <row r="210" spans="2:4" ht="13.5">
      <c r="B210" s="35" t="s">
        <v>820</v>
      </c>
      <c r="C210" s="27">
        <v>920101061</v>
      </c>
      <c r="D210" s="36">
        <v>20109125</v>
      </c>
    </row>
    <row r="211" spans="2:4" ht="13.5">
      <c r="B211" s="35" t="s">
        <v>821</v>
      </c>
      <c r="C211" s="27">
        <v>920101064</v>
      </c>
      <c r="D211" s="36">
        <v>216837300</v>
      </c>
    </row>
    <row r="212" spans="2:4" ht="13.5">
      <c r="B212" s="35" t="s">
        <v>823</v>
      </c>
      <c r="C212" s="27">
        <v>920101065</v>
      </c>
      <c r="D212" s="36">
        <v>79322</v>
      </c>
    </row>
    <row r="213" spans="2:4" ht="13.5">
      <c r="B213" s="35" t="s">
        <v>825</v>
      </c>
      <c r="C213" s="27">
        <v>920101066</v>
      </c>
      <c r="D213" s="36">
        <v>1089342</v>
      </c>
    </row>
    <row r="214" spans="2:4" ht="13.5">
      <c r="B214" s="35" t="s">
        <v>827</v>
      </c>
      <c r="C214" s="27">
        <v>920101067</v>
      </c>
      <c r="D214" s="36">
        <v>12798</v>
      </c>
    </row>
    <row r="215" spans="2:4" ht="13.5">
      <c r="B215" s="35" t="s">
        <v>829</v>
      </c>
      <c r="C215" s="27">
        <v>920101068</v>
      </c>
      <c r="D215" s="36">
        <v>2992089363</v>
      </c>
    </row>
    <row r="216" spans="2:4" ht="13.5">
      <c r="B216" s="35" t="s">
        <v>831</v>
      </c>
      <c r="C216" s="27">
        <v>920101070</v>
      </c>
      <c r="D216" s="36">
        <v>21688</v>
      </c>
    </row>
    <row r="217" spans="2:4" ht="13.5">
      <c r="B217" s="35" t="s">
        <v>833</v>
      </c>
      <c r="C217" s="27">
        <v>920101074</v>
      </c>
      <c r="D217" s="36">
        <v>7613310</v>
      </c>
    </row>
    <row r="218" spans="2:4" ht="13.5">
      <c r="B218" s="35" t="s">
        <v>835</v>
      </c>
      <c r="C218" s="27">
        <v>920101076</v>
      </c>
      <c r="D218" s="36">
        <v>0</v>
      </c>
    </row>
    <row r="219" spans="2:4" ht="13.5">
      <c r="B219" s="35" t="s">
        <v>837</v>
      </c>
      <c r="C219" s="27">
        <v>920101701</v>
      </c>
      <c r="D219" s="36">
        <v>24290</v>
      </c>
    </row>
    <row r="220" spans="2:4" ht="13.5">
      <c r="B220" s="35" t="s">
        <v>839</v>
      </c>
      <c r="C220" s="27">
        <v>920101601</v>
      </c>
      <c r="D220" s="36">
        <v>142322083</v>
      </c>
    </row>
    <row r="221" spans="2:4" ht="13.5">
      <c r="B221" s="35" t="s">
        <v>840</v>
      </c>
      <c r="C221" s="27">
        <v>920101605</v>
      </c>
      <c r="D221" s="36">
        <v>910872</v>
      </c>
    </row>
    <row r="222" spans="2:4" ht="13.5">
      <c r="B222" s="35" t="s">
        <v>841</v>
      </c>
      <c r="C222" s="27">
        <v>920101801</v>
      </c>
      <c r="D222" s="36">
        <v>22042</v>
      </c>
    </row>
    <row r="223" spans="2:4" ht="13.5">
      <c r="B223" s="35" t="s">
        <v>504</v>
      </c>
      <c r="C223" s="27">
        <v>920106000</v>
      </c>
      <c r="D223" s="36">
        <v>334592428</v>
      </c>
    </row>
    <row r="224" spans="2:4" ht="13.5">
      <c r="B224" s="35" t="s">
        <v>842</v>
      </c>
      <c r="C224" s="27">
        <v>920108000</v>
      </c>
      <c r="D224" s="36">
        <v>42540999</v>
      </c>
    </row>
    <row r="225" spans="2:4" ht="13.5">
      <c r="B225" s="35" t="s">
        <v>843</v>
      </c>
      <c r="C225" s="27">
        <v>920110001</v>
      </c>
      <c r="D225" s="36">
        <v>223150980</v>
      </c>
    </row>
    <row r="226" spans="2:4" ht="13.5">
      <c r="B226" s="35" t="s">
        <v>845</v>
      </c>
      <c r="C226" s="27">
        <v>920110002</v>
      </c>
      <c r="D226" s="36">
        <v>24238484</v>
      </c>
    </row>
    <row r="227" spans="2:4" ht="13.5">
      <c r="B227" s="35" t="s">
        <v>846</v>
      </c>
      <c r="C227" s="27">
        <v>920110003</v>
      </c>
      <c r="D227" s="36">
        <v>198912496</v>
      </c>
    </row>
    <row r="228" spans="2:4" ht="13.5">
      <c r="B228" s="35" t="s">
        <v>847</v>
      </c>
      <c r="C228" s="27">
        <v>920195000</v>
      </c>
      <c r="D228" s="36">
        <v>944162</v>
      </c>
    </row>
    <row r="229" spans="2:4" ht="13.5">
      <c r="B229" s="35" t="s">
        <v>848</v>
      </c>
      <c r="C229" s="27">
        <v>920196000</v>
      </c>
      <c r="D229" s="36">
        <v>166339</v>
      </c>
    </row>
    <row r="230" spans="2:4" ht="13.5">
      <c r="B230" s="35" t="s">
        <v>849</v>
      </c>
      <c r="C230" s="27">
        <v>920198000</v>
      </c>
      <c r="D230" s="36">
        <v>2734356960</v>
      </c>
    </row>
    <row r="231" spans="2:4" ht="13.5">
      <c r="B231" s="35" t="s">
        <v>850</v>
      </c>
      <c r="C231" s="27">
        <v>920300000</v>
      </c>
      <c r="D231" s="36">
        <v>118510605063</v>
      </c>
    </row>
    <row r="232" spans="2:4" ht="13.5">
      <c r="B232" s="35" t="s">
        <v>851</v>
      </c>
      <c r="C232" s="27">
        <v>921100000</v>
      </c>
      <c r="D232" s="36">
        <v>88634054257</v>
      </c>
    </row>
    <row r="233" spans="2:4" ht="13.5">
      <c r="B233" s="35" t="s">
        <v>852</v>
      </c>
      <c r="C233" s="27">
        <v>921101000</v>
      </c>
      <c r="D233" s="36">
        <v>56487191508</v>
      </c>
    </row>
    <row r="234" spans="2:4" ht="13.5">
      <c r="B234" s="35" t="s">
        <v>853</v>
      </c>
      <c r="C234" s="27">
        <v>921101001</v>
      </c>
      <c r="D234" s="36">
        <v>56351988510</v>
      </c>
    </row>
    <row r="235" spans="2:4" ht="13.5">
      <c r="B235" s="35" t="s">
        <v>854</v>
      </c>
      <c r="C235" s="27">
        <v>921101011</v>
      </c>
      <c r="D235" s="36">
        <v>135202998</v>
      </c>
    </row>
    <row r="236" spans="2:4" ht="13.5">
      <c r="B236" s="35" t="s">
        <v>855</v>
      </c>
      <c r="C236" s="27">
        <v>921102000</v>
      </c>
      <c r="D236" s="36">
        <v>164332230</v>
      </c>
    </row>
    <row r="237" spans="2:4" ht="13.5">
      <c r="B237" s="35" t="s">
        <v>856</v>
      </c>
      <c r="C237" s="27">
        <v>921106000</v>
      </c>
      <c r="D237" s="36">
        <v>245666517</v>
      </c>
    </row>
    <row r="238" spans="2:4" ht="13.5">
      <c r="B238" s="35" t="s">
        <v>857</v>
      </c>
      <c r="C238" s="27">
        <v>921106001</v>
      </c>
      <c r="D238" s="36">
        <v>107385677</v>
      </c>
    </row>
    <row r="239" spans="2:4" ht="13.5">
      <c r="B239" s="35" t="s">
        <v>859</v>
      </c>
      <c r="C239" s="27">
        <v>921106006</v>
      </c>
      <c r="D239" s="36">
        <v>138280840</v>
      </c>
    </row>
    <row r="240" spans="2:4" ht="13.5">
      <c r="B240" s="35" t="s">
        <v>860</v>
      </c>
      <c r="C240" s="27">
        <v>921111000</v>
      </c>
      <c r="D240" s="36">
        <v>12429094774</v>
      </c>
    </row>
    <row r="241" spans="2:4" ht="13.5">
      <c r="B241" s="35" t="s">
        <v>863</v>
      </c>
      <c r="C241" s="27">
        <v>921111001</v>
      </c>
      <c r="D241" s="36">
        <v>12429094774</v>
      </c>
    </row>
    <row r="242" spans="2:4" ht="13.5">
      <c r="B242" s="35" t="s">
        <v>864</v>
      </c>
      <c r="C242" s="27">
        <v>921116000</v>
      </c>
      <c r="D242" s="36">
        <v>18080548296</v>
      </c>
    </row>
    <row r="243" spans="2:4" ht="13.5">
      <c r="B243" s="35" t="s">
        <v>867</v>
      </c>
      <c r="C243" s="27">
        <v>921121000</v>
      </c>
      <c r="D243" s="36">
        <v>0</v>
      </c>
    </row>
    <row r="244" spans="2:4" ht="13.5">
      <c r="B244" s="35" t="s">
        <v>870</v>
      </c>
      <c r="C244" s="27">
        <v>921121100</v>
      </c>
      <c r="D244" s="36">
        <v>27690872</v>
      </c>
    </row>
    <row r="245" spans="2:4" ht="13.5">
      <c r="B245" s="35" t="s">
        <v>872</v>
      </c>
      <c r="C245" s="27">
        <v>921126000</v>
      </c>
      <c r="D245" s="36">
        <v>1199530060</v>
      </c>
    </row>
    <row r="246" spans="2:4" ht="13.5">
      <c r="B246" s="35" t="s">
        <v>873</v>
      </c>
      <c r="C246" s="27">
        <v>921600000</v>
      </c>
      <c r="D246" s="36">
        <v>15344599027</v>
      </c>
    </row>
    <row r="247" spans="2:4" ht="13.5">
      <c r="B247" s="35" t="s">
        <v>874</v>
      </c>
      <c r="C247" s="27">
        <v>921601000</v>
      </c>
      <c r="D247" s="36">
        <v>2848415477</v>
      </c>
    </row>
    <row r="248" spans="2:4" ht="13.5">
      <c r="B248" s="35" t="s">
        <v>877</v>
      </c>
      <c r="C248" s="27">
        <v>921601001</v>
      </c>
      <c r="D248" s="36">
        <v>2835797784</v>
      </c>
    </row>
    <row r="249" spans="2:4" ht="13.5">
      <c r="B249" s="35" t="s">
        <v>880</v>
      </c>
      <c r="C249" s="27">
        <v>921601006</v>
      </c>
      <c r="D249" s="36">
        <v>12617693</v>
      </c>
    </row>
    <row r="250" spans="2:4" ht="13.5">
      <c r="B250" s="35" t="s">
        <v>881</v>
      </c>
      <c r="C250" s="27">
        <v>921602000</v>
      </c>
      <c r="D250" s="36">
        <v>3103469357</v>
      </c>
    </row>
    <row r="251" spans="2:4" ht="13.5">
      <c r="B251" s="35" t="s">
        <v>882</v>
      </c>
      <c r="C251" s="27">
        <v>921606000</v>
      </c>
      <c r="D251" s="36">
        <v>541019978</v>
      </c>
    </row>
    <row r="252" spans="2:4" ht="13.5">
      <c r="B252" s="35" t="s">
        <v>883</v>
      </c>
      <c r="C252" s="27">
        <v>921611000</v>
      </c>
      <c r="D252" s="36">
        <v>8197260176</v>
      </c>
    </row>
    <row r="253" spans="2:4" ht="13.5">
      <c r="B253" s="35" t="s">
        <v>884</v>
      </c>
      <c r="C253" s="27">
        <v>921611001</v>
      </c>
      <c r="D253" s="36">
        <v>8197260176</v>
      </c>
    </row>
    <row r="254" spans="2:4" ht="13.5">
      <c r="B254" s="35" t="s">
        <v>886</v>
      </c>
      <c r="C254" s="27">
        <v>921616000</v>
      </c>
      <c r="D254" s="36">
        <v>654434039</v>
      </c>
    </row>
    <row r="255" spans="2:4" ht="13.5">
      <c r="B255" s="35" t="s">
        <v>1193</v>
      </c>
      <c r="C255" s="27">
        <v>921622000</v>
      </c>
      <c r="D255" s="36">
        <v>0</v>
      </c>
    </row>
    <row r="256" spans="2:4" ht="13.5">
      <c r="B256" s="35" t="s">
        <v>1194</v>
      </c>
      <c r="C256" s="27">
        <v>921698000</v>
      </c>
      <c r="D256" s="36">
        <v>0</v>
      </c>
    </row>
    <row r="257" spans="2:4" ht="13.5">
      <c r="B257" s="35" t="s">
        <v>888</v>
      </c>
      <c r="C257" s="27">
        <v>922100000</v>
      </c>
      <c r="D257" s="36">
        <v>6513111095</v>
      </c>
    </row>
    <row r="258" spans="2:4" ht="13.5">
      <c r="B258" s="35" t="s">
        <v>874</v>
      </c>
      <c r="C258" s="27">
        <v>922101000</v>
      </c>
      <c r="D258" s="36">
        <v>1027742099</v>
      </c>
    </row>
    <row r="259" spans="2:4" ht="13.5">
      <c r="B259" s="35" t="s">
        <v>890</v>
      </c>
      <c r="C259" s="27">
        <v>922106000</v>
      </c>
      <c r="D259" s="36">
        <v>153098565</v>
      </c>
    </row>
    <row r="260" spans="2:4" ht="13.5">
      <c r="B260" s="35" t="s">
        <v>891</v>
      </c>
      <c r="C260" s="27">
        <v>922109000</v>
      </c>
      <c r="D260" s="36">
        <v>5332270431</v>
      </c>
    </row>
    <row r="261" spans="2:4" ht="13.5">
      <c r="B261" s="35" t="s">
        <v>893</v>
      </c>
      <c r="C261" s="27">
        <v>921801000</v>
      </c>
      <c r="D261" s="36">
        <v>7602057714</v>
      </c>
    </row>
    <row r="262" spans="2:4" ht="13.5">
      <c r="B262" s="35" t="s">
        <v>894</v>
      </c>
      <c r="C262" s="27">
        <v>921801006</v>
      </c>
      <c r="D262" s="36">
        <v>7602057714</v>
      </c>
    </row>
    <row r="263" spans="2:4" ht="13.5">
      <c r="B263" s="35" t="s">
        <v>897</v>
      </c>
      <c r="C263" s="27">
        <v>921806000</v>
      </c>
      <c r="D263" s="36">
        <v>272089795</v>
      </c>
    </row>
    <row r="264" spans="2:4" ht="13.5">
      <c r="B264" s="35" t="s">
        <v>899</v>
      </c>
      <c r="C264" s="27">
        <v>921806006</v>
      </c>
      <c r="D264" s="36">
        <v>272089795</v>
      </c>
    </row>
    <row r="265" spans="2:4" ht="13.5">
      <c r="B265" s="35" t="s">
        <v>901</v>
      </c>
      <c r="C265" s="27">
        <v>921811000</v>
      </c>
      <c r="D265" s="36">
        <v>144693175</v>
      </c>
    </row>
    <row r="266" spans="2:4" ht="13.5">
      <c r="B266" s="35" t="s">
        <v>902</v>
      </c>
      <c r="C266" s="27">
        <v>921811006</v>
      </c>
      <c r="D266" s="36">
        <v>144693175</v>
      </c>
    </row>
    <row r="267" spans="2:4" ht="13.5">
      <c r="B267" s="35" t="s">
        <v>903</v>
      </c>
      <c r="C267" s="27">
        <v>922600000</v>
      </c>
      <c r="D267" s="36">
        <v>216149797780</v>
      </c>
    </row>
    <row r="268" spans="2:4" ht="13.5">
      <c r="B268" s="35" t="s">
        <v>904</v>
      </c>
      <c r="C268" s="27">
        <v>922621000</v>
      </c>
      <c r="D268" s="36">
        <v>211085771368</v>
      </c>
    </row>
    <row r="269" spans="2:4" ht="13.5">
      <c r="B269" s="35" t="s">
        <v>905</v>
      </c>
      <c r="C269" s="27">
        <v>922621100</v>
      </c>
      <c r="D269" s="36">
        <v>7878920000</v>
      </c>
    </row>
    <row r="270" spans="2:4" ht="13.5">
      <c r="B270" s="35" t="s">
        <v>906</v>
      </c>
      <c r="C270" s="27">
        <v>922621110</v>
      </c>
      <c r="D270" s="36">
        <v>7878920000</v>
      </c>
    </row>
    <row r="271" spans="2:4" ht="13.5">
      <c r="B271" s="35" t="s">
        <v>907</v>
      </c>
      <c r="C271" s="27">
        <v>922621200</v>
      </c>
      <c r="D271" s="36">
        <v>6850772736</v>
      </c>
    </row>
    <row r="272" spans="2:4" ht="13.5">
      <c r="B272" s="35" t="s">
        <v>908</v>
      </c>
      <c r="C272" s="27">
        <v>922621210</v>
      </c>
      <c r="D272" s="36">
        <v>4869246000</v>
      </c>
    </row>
    <row r="273" spans="2:4" ht="13.5">
      <c r="B273" s="35" t="s">
        <v>909</v>
      </c>
      <c r="C273" s="27">
        <v>922621230</v>
      </c>
      <c r="D273" s="36">
        <v>1981526736</v>
      </c>
    </row>
    <row r="274" spans="2:4" ht="13.5">
      <c r="B274" s="35" t="s">
        <v>911</v>
      </c>
      <c r="C274" s="27">
        <v>922621300</v>
      </c>
      <c r="D274" s="36">
        <v>196356067771</v>
      </c>
    </row>
    <row r="275" spans="2:4" ht="13.5">
      <c r="B275" s="35" t="s">
        <v>913</v>
      </c>
      <c r="C275" s="27">
        <v>922621310</v>
      </c>
      <c r="D275" s="36">
        <v>147804778596</v>
      </c>
    </row>
    <row r="276" spans="2:4" ht="13.5">
      <c r="B276" s="35" t="s">
        <v>915</v>
      </c>
      <c r="C276" s="27">
        <v>922621315</v>
      </c>
      <c r="D276" s="36">
        <v>197416000</v>
      </c>
    </row>
    <row r="277" spans="2:4" ht="13.5">
      <c r="B277" s="35" t="s">
        <v>918</v>
      </c>
      <c r="C277" s="27">
        <v>922621320</v>
      </c>
      <c r="D277" s="36">
        <v>48241426800</v>
      </c>
    </row>
    <row r="278" spans="2:4" ht="13.5">
      <c r="B278" s="35" t="s">
        <v>921</v>
      </c>
      <c r="C278" s="27">
        <v>922621330</v>
      </c>
      <c r="D278" s="36">
        <v>112446375</v>
      </c>
    </row>
    <row r="279" spans="2:4" ht="13.5">
      <c r="B279" s="35" t="s">
        <v>925</v>
      </c>
      <c r="C279" s="27">
        <v>922621500</v>
      </c>
      <c r="D279" s="36">
        <v>10861</v>
      </c>
    </row>
    <row r="280" spans="2:4" ht="13.5">
      <c r="B280" s="35" t="s">
        <v>927</v>
      </c>
      <c r="C280" s="27">
        <v>922621530</v>
      </c>
      <c r="D280" s="36">
        <v>10861</v>
      </c>
    </row>
    <row r="281" spans="2:4" ht="13.5">
      <c r="B281" s="35" t="s">
        <v>930</v>
      </c>
      <c r="C281" s="27">
        <v>922626000</v>
      </c>
      <c r="D281" s="36">
        <v>5064026412</v>
      </c>
    </row>
    <row r="282" spans="2:4" ht="13.5">
      <c r="B282" s="35" t="s">
        <v>933</v>
      </c>
      <c r="C282" s="27">
        <v>922626100</v>
      </c>
      <c r="D282" s="36">
        <v>171490000</v>
      </c>
    </row>
    <row r="283" spans="2:4" ht="13.5">
      <c r="B283" s="35" t="s">
        <v>935</v>
      </c>
      <c r="C283" s="27">
        <v>922626110</v>
      </c>
      <c r="D283" s="36">
        <v>171490000</v>
      </c>
    </row>
    <row r="284" spans="2:4" ht="13.5">
      <c r="B284" s="35" t="s">
        <v>936</v>
      </c>
      <c r="C284" s="27">
        <v>922626200</v>
      </c>
      <c r="D284" s="36">
        <v>931411454</v>
      </c>
    </row>
    <row r="285" spans="2:4" ht="13.5">
      <c r="B285" s="35" t="s">
        <v>937</v>
      </c>
      <c r="C285" s="27">
        <v>922626210</v>
      </c>
      <c r="D285" s="36">
        <v>324848000</v>
      </c>
    </row>
    <row r="286" spans="2:4" ht="13.5">
      <c r="B286" s="35" t="s">
        <v>938</v>
      </c>
      <c r="C286" s="27">
        <v>922626230</v>
      </c>
      <c r="D286" s="36">
        <v>380515950</v>
      </c>
    </row>
    <row r="287" spans="2:4" ht="13.5">
      <c r="B287" s="35" t="s">
        <v>939</v>
      </c>
      <c r="C287" s="27">
        <v>922626240</v>
      </c>
      <c r="D287" s="36">
        <v>226047504</v>
      </c>
    </row>
    <row r="288" spans="2:4" ht="13.5">
      <c r="B288" s="35" t="s">
        <v>940</v>
      </c>
      <c r="C288" s="27">
        <v>922626300</v>
      </c>
      <c r="D288" s="36">
        <v>3961124958</v>
      </c>
    </row>
    <row r="289" spans="2:10" ht="13.5">
      <c r="B289" s="35" t="s">
        <v>942</v>
      </c>
      <c r="C289" s="27">
        <v>922626310</v>
      </c>
      <c r="D289" s="36">
        <v>3153029500</v>
      </c>
    </row>
    <row r="290" spans="2:10" ht="13.5">
      <c r="B290" s="35" t="s">
        <v>944</v>
      </c>
      <c r="C290" s="27">
        <v>922626320</v>
      </c>
      <c r="D290" s="36">
        <v>806953600</v>
      </c>
    </row>
    <row r="291" spans="2:10" ht="13.5">
      <c r="B291" s="35" t="s">
        <v>1195</v>
      </c>
      <c r="C291" s="27">
        <v>922626340</v>
      </c>
      <c r="D291" s="36">
        <v>1141858</v>
      </c>
    </row>
    <row r="292" spans="2:10" ht="13.5">
      <c r="B292" s="35" t="s">
        <v>5</v>
      </c>
      <c r="C292" s="27">
        <v>920600000</v>
      </c>
      <c r="D292" s="36">
        <v>5895413494</v>
      </c>
    </row>
    <row r="293" spans="2:10" ht="13.5">
      <c r="B293" s="35" t="s">
        <v>537</v>
      </c>
      <c r="C293" s="27">
        <v>920600001</v>
      </c>
      <c r="D293" s="36">
        <v>1249273913</v>
      </c>
    </row>
    <row r="294" spans="2:10" ht="13.5">
      <c r="B294" s="35" t="s">
        <v>952</v>
      </c>
      <c r="C294" s="27">
        <v>920616000</v>
      </c>
      <c r="D294" s="36">
        <v>585941758</v>
      </c>
    </row>
    <row r="295" spans="2:10" ht="13.5">
      <c r="B295" s="35" t="s">
        <v>955</v>
      </c>
      <c r="C295" s="27">
        <v>920626000</v>
      </c>
      <c r="D295" s="36">
        <v>0</v>
      </c>
    </row>
    <row r="296" spans="2:10" ht="13.5">
      <c r="B296" s="35" t="s">
        <v>958</v>
      </c>
      <c r="C296" s="27">
        <v>920626001</v>
      </c>
      <c r="D296" s="36">
        <v>0</v>
      </c>
    </row>
    <row r="297" spans="2:10" ht="13.5">
      <c r="B297" s="35" t="s">
        <v>961</v>
      </c>
      <c r="C297" s="27">
        <v>920612000</v>
      </c>
      <c r="D297" s="36">
        <v>663332155</v>
      </c>
    </row>
    <row r="298" spans="2:10" ht="13.5">
      <c r="B298" s="35" t="s">
        <v>539</v>
      </c>
      <c r="C298" s="27">
        <v>920616012</v>
      </c>
      <c r="D298" s="36">
        <v>4600314659</v>
      </c>
    </row>
    <row r="299" spans="2:10" ht="13.5">
      <c r="B299" s="35" t="s">
        <v>963</v>
      </c>
      <c r="C299" s="27">
        <v>920600100</v>
      </c>
      <c r="D299" s="36">
        <v>2778567920</v>
      </c>
      <c r="J299" s="42">
        <v>711116997</v>
      </c>
    </row>
    <row r="300" spans="2:10" ht="13.5">
      <c r="B300" s="35" t="s">
        <v>965</v>
      </c>
      <c r="C300" s="27">
        <v>920601000</v>
      </c>
      <c r="D300" s="36">
        <v>560878899</v>
      </c>
      <c r="J300" s="42">
        <v>711116998</v>
      </c>
    </row>
    <row r="301" spans="2:10" ht="13.5">
      <c r="B301" s="35" t="s">
        <v>968</v>
      </c>
      <c r="C301" s="27">
        <v>920601001</v>
      </c>
      <c r="D301" s="36">
        <v>179048777</v>
      </c>
      <c r="J301" s="42">
        <v>711116999</v>
      </c>
    </row>
    <row r="302" spans="2:10" ht="13.5">
      <c r="B302" s="35" t="s">
        <v>970</v>
      </c>
      <c r="C302" s="27">
        <v>920601011</v>
      </c>
      <c r="D302" s="36">
        <v>6041094</v>
      </c>
    </row>
    <row r="303" spans="2:10" ht="13.5">
      <c r="B303" s="35" t="s">
        <v>972</v>
      </c>
      <c r="C303" s="27">
        <v>920601021</v>
      </c>
      <c r="D303" s="36">
        <v>315797257</v>
      </c>
    </row>
    <row r="304" spans="2:10" ht="13.5">
      <c r="B304" s="35" t="s">
        <v>974</v>
      </c>
      <c r="C304" s="27">
        <v>920601090</v>
      </c>
      <c r="D304" s="36">
        <v>59991771</v>
      </c>
    </row>
    <row r="305" spans="2:10" ht="13.5">
      <c r="B305" s="35" t="s">
        <v>976</v>
      </c>
      <c r="C305" s="27">
        <v>920607001</v>
      </c>
      <c r="D305" s="36">
        <v>1387660265</v>
      </c>
    </row>
    <row r="306" spans="2:10" ht="13.5" customHeight="1">
      <c r="B306" s="35" t="s">
        <v>978</v>
      </c>
      <c r="C306" s="27">
        <v>920607002</v>
      </c>
      <c r="D306" s="36">
        <v>830028756</v>
      </c>
    </row>
    <row r="307" spans="2:10" ht="14.25" customHeight="1">
      <c r="B307" s="35" t="s">
        <v>980</v>
      </c>
      <c r="C307" s="27">
        <v>920621000</v>
      </c>
      <c r="D307" s="36">
        <v>1469430304</v>
      </c>
    </row>
    <row r="308" spans="2:10" ht="13.5">
      <c r="B308" s="35" t="s">
        <v>982</v>
      </c>
      <c r="C308" s="27">
        <v>920621001</v>
      </c>
      <c r="D308" s="36">
        <v>1230731785</v>
      </c>
    </row>
    <row r="309" spans="2:10" ht="13.5">
      <c r="B309" s="35" t="s">
        <v>985</v>
      </c>
      <c r="C309" s="27">
        <v>920621002</v>
      </c>
      <c r="D309" s="36">
        <v>238698519</v>
      </c>
    </row>
    <row r="310" spans="2:10" ht="13.5">
      <c r="B310" s="35" t="s">
        <v>987</v>
      </c>
      <c r="C310" s="27">
        <v>920637002</v>
      </c>
      <c r="D310" s="36">
        <v>352316435</v>
      </c>
    </row>
    <row r="311" spans="2:10" ht="13.5">
      <c r="B311" s="35" t="s">
        <v>541</v>
      </c>
      <c r="C311" s="27">
        <v>920698000</v>
      </c>
      <c r="D311" s="36">
        <v>45824922</v>
      </c>
    </row>
    <row r="312" spans="2:10" ht="13.5">
      <c r="B312" s="35" t="s">
        <v>990</v>
      </c>
      <c r="C312" s="27">
        <v>920698001</v>
      </c>
      <c r="D312" s="36">
        <v>5996193</v>
      </c>
    </row>
    <row r="313" spans="2:10" ht="13.5">
      <c r="B313" s="35" t="s">
        <v>992</v>
      </c>
      <c r="C313" s="27">
        <v>920698999</v>
      </c>
      <c r="D313" s="36">
        <v>39828729</v>
      </c>
    </row>
    <row r="314" spans="2:10" ht="16.5" customHeight="1">
      <c r="B314" s="35" t="s">
        <v>994</v>
      </c>
      <c r="C314" s="27">
        <v>922800000</v>
      </c>
      <c r="D314" s="36">
        <v>0</v>
      </c>
    </row>
    <row r="315" spans="2:10" ht="13.5">
      <c r="B315" s="35" t="s">
        <v>617</v>
      </c>
      <c r="C315" s="27">
        <v>922806000</v>
      </c>
      <c r="D315" s="36">
        <v>0</v>
      </c>
    </row>
    <row r="316" spans="2:10" ht="13.5">
      <c r="B316" s="35" t="s">
        <v>6</v>
      </c>
      <c r="C316" s="27">
        <v>922900000</v>
      </c>
      <c r="D316" s="36">
        <v>12238950688</v>
      </c>
      <c r="J316" s="42">
        <v>711198026</v>
      </c>
    </row>
    <row r="317" spans="2:10" ht="13.5">
      <c r="B317" s="35" t="s">
        <v>552</v>
      </c>
      <c r="C317" s="27">
        <v>922901000</v>
      </c>
      <c r="D317" s="36">
        <v>314604403</v>
      </c>
      <c r="J317" s="42">
        <v>711198027</v>
      </c>
    </row>
    <row r="318" spans="2:10" ht="13.5">
      <c r="B318" s="35" t="s">
        <v>555</v>
      </c>
      <c r="C318" s="27">
        <v>922906000</v>
      </c>
      <c r="D318" s="36">
        <v>11924346285</v>
      </c>
    </row>
    <row r="319" spans="2:10" ht="13.5">
      <c r="B319" s="35" t="s">
        <v>7</v>
      </c>
      <c r="C319" s="27">
        <v>923100000</v>
      </c>
      <c r="D319" s="36">
        <v>57917314534</v>
      </c>
    </row>
    <row r="320" spans="2:10" ht="13.5">
      <c r="B320" s="35" t="s">
        <v>561</v>
      </c>
      <c r="C320" s="27">
        <v>923101000</v>
      </c>
      <c r="D320" s="36">
        <v>35176097577</v>
      </c>
    </row>
    <row r="321" spans="2:4" ht="13.5">
      <c r="B321" s="35" t="s">
        <v>999</v>
      </c>
      <c r="C321" s="27">
        <v>923101002</v>
      </c>
      <c r="D321" s="36">
        <v>35176097577</v>
      </c>
    </row>
    <row r="322" spans="2:4" ht="13.5">
      <c r="B322" s="35" t="s">
        <v>1001</v>
      </c>
      <c r="C322" s="27">
        <v>923101200</v>
      </c>
      <c r="D322" s="36">
        <v>33885935947</v>
      </c>
    </row>
    <row r="323" spans="2:4" ht="13.5">
      <c r="B323" s="35" t="s">
        <v>1003</v>
      </c>
      <c r="C323" s="27">
        <v>923101001</v>
      </c>
      <c r="D323" s="36">
        <v>5915071070</v>
      </c>
    </row>
    <row r="324" spans="2:4" ht="13.5">
      <c r="B324" s="35" t="s">
        <v>1005</v>
      </c>
      <c r="C324" s="27">
        <v>923101010</v>
      </c>
      <c r="D324" s="36">
        <v>330299100</v>
      </c>
    </row>
    <row r="325" spans="2:4" ht="13.5">
      <c r="B325" s="35" t="s">
        <v>1007</v>
      </c>
      <c r="C325" s="27">
        <v>923101011</v>
      </c>
      <c r="D325" s="36">
        <v>27640565777</v>
      </c>
    </row>
    <row r="326" spans="2:4" ht="13.5">
      <c r="B326" s="35" t="s">
        <v>1008</v>
      </c>
      <c r="C326" s="27">
        <v>923101100</v>
      </c>
      <c r="D326" s="36">
        <v>1290161630</v>
      </c>
    </row>
    <row r="327" spans="2:4" ht="13.5">
      <c r="B327" s="35" t="s">
        <v>1009</v>
      </c>
      <c r="C327" s="27">
        <v>923101016</v>
      </c>
      <c r="D327" s="36">
        <v>1290161630</v>
      </c>
    </row>
    <row r="328" spans="2:4" ht="13.5">
      <c r="B328" s="35" t="s">
        <v>564</v>
      </c>
      <c r="C328" s="27">
        <v>923106000</v>
      </c>
      <c r="D328" s="36">
        <v>904094670</v>
      </c>
    </row>
    <row r="329" spans="2:4" ht="13.5">
      <c r="B329" s="35" t="s">
        <v>1010</v>
      </c>
      <c r="C329" s="27">
        <v>923106002</v>
      </c>
      <c r="D329" s="36">
        <v>904094670</v>
      </c>
    </row>
    <row r="330" spans="2:4" ht="13.5">
      <c r="B330" s="35" t="s">
        <v>1012</v>
      </c>
      <c r="C330" s="27">
        <v>923106003</v>
      </c>
      <c r="D330" s="36">
        <v>904094670</v>
      </c>
    </row>
    <row r="331" spans="2:4" ht="13.5">
      <c r="B331" s="35" t="s">
        <v>1013</v>
      </c>
      <c r="C331" s="27">
        <v>923106001</v>
      </c>
      <c r="D331" s="36">
        <v>738276650</v>
      </c>
    </row>
    <row r="332" spans="2:4" ht="13.5">
      <c r="B332" s="35" t="s">
        <v>1014</v>
      </c>
      <c r="C332" s="27">
        <v>923106110</v>
      </c>
      <c r="D332" s="36">
        <v>165818020</v>
      </c>
    </row>
    <row r="333" spans="2:4" ht="13.5">
      <c r="B333" s="35" t="s">
        <v>567</v>
      </c>
      <c r="C333" s="27">
        <v>923111000</v>
      </c>
      <c r="D333" s="36">
        <v>4763729358</v>
      </c>
    </row>
    <row r="334" spans="2:4" ht="13.5">
      <c r="B334" s="35" t="s">
        <v>1015</v>
      </c>
      <c r="C334" s="27">
        <v>923111001</v>
      </c>
      <c r="D334" s="36">
        <v>17568590</v>
      </c>
    </row>
    <row r="335" spans="2:4" ht="13.5">
      <c r="B335" s="35" t="s">
        <v>1017</v>
      </c>
      <c r="C335" s="27">
        <v>923111006</v>
      </c>
      <c r="D335" s="36">
        <v>8050000</v>
      </c>
    </row>
    <row r="336" spans="2:4" ht="13.5">
      <c r="B336" s="35" t="s">
        <v>1196</v>
      </c>
      <c r="C336" s="27">
        <v>923111021</v>
      </c>
      <c r="D336" s="36">
        <v>1017900</v>
      </c>
    </row>
    <row r="337" spans="2:5" ht="13.5">
      <c r="B337" s="35" t="s">
        <v>1197</v>
      </c>
      <c r="C337" s="27">
        <v>923111031</v>
      </c>
      <c r="D337" s="36">
        <v>573008080</v>
      </c>
      <c r="E337" s="28"/>
    </row>
    <row r="338" spans="2:5" ht="13.5">
      <c r="B338" s="35" t="s">
        <v>1198</v>
      </c>
      <c r="C338" s="27">
        <v>923111036</v>
      </c>
      <c r="D338" s="36">
        <v>843170141</v>
      </c>
      <c r="E338" s="28"/>
    </row>
    <row r="339" spans="2:5" ht="13.5">
      <c r="B339" s="35" t="s">
        <v>1199</v>
      </c>
      <c r="C339" s="27">
        <v>923111041</v>
      </c>
      <c r="D339" s="36">
        <v>73485130</v>
      </c>
      <c r="E339" s="28"/>
    </row>
    <row r="340" spans="2:5" ht="13.5">
      <c r="B340" s="35" t="s">
        <v>1200</v>
      </c>
      <c r="C340" s="27">
        <v>923111046</v>
      </c>
      <c r="D340" s="36">
        <v>7562800</v>
      </c>
      <c r="E340" s="28"/>
    </row>
    <row r="341" spans="2:5" ht="13.5">
      <c r="B341" s="35" t="s">
        <v>1201</v>
      </c>
      <c r="C341" s="27">
        <v>923111051</v>
      </c>
      <c r="D341" s="36">
        <v>315279650</v>
      </c>
    </row>
    <row r="342" spans="2:5" ht="13.5">
      <c r="B342" s="35" t="s">
        <v>1202</v>
      </c>
      <c r="C342" s="27">
        <v>923111061</v>
      </c>
      <c r="D342" s="36">
        <v>5326663</v>
      </c>
    </row>
    <row r="343" spans="2:5" ht="13.5">
      <c r="B343" s="35" t="s">
        <v>1203</v>
      </c>
      <c r="C343" s="27">
        <v>923111066</v>
      </c>
      <c r="D343" s="36">
        <v>154653500</v>
      </c>
      <c r="E343" s="28"/>
    </row>
    <row r="344" spans="2:5" ht="13.5">
      <c r="B344" s="35" t="s">
        <v>1204</v>
      </c>
      <c r="C344" s="27">
        <v>923111071</v>
      </c>
      <c r="D344" s="36">
        <v>16827400</v>
      </c>
    </row>
    <row r="345" spans="2:5" ht="13.5">
      <c r="B345" s="35" t="s">
        <v>1205</v>
      </c>
      <c r="C345" s="27">
        <v>923111081</v>
      </c>
      <c r="D345" s="36">
        <v>167517822</v>
      </c>
    </row>
    <row r="346" spans="2:5" ht="13.5">
      <c r="B346" s="35" t="s">
        <v>1206</v>
      </c>
      <c r="C346" s="27">
        <v>923111086</v>
      </c>
      <c r="D346" s="36">
        <v>103862870</v>
      </c>
    </row>
    <row r="347" spans="2:5" ht="13.5">
      <c r="B347" s="35" t="s">
        <v>1207</v>
      </c>
      <c r="C347" s="27">
        <v>923111091</v>
      </c>
      <c r="D347" s="36">
        <v>430152459</v>
      </c>
    </row>
    <row r="348" spans="2:5" ht="13.5">
      <c r="B348" s="35" t="s">
        <v>1208</v>
      </c>
      <c r="C348" s="27">
        <v>923111092</v>
      </c>
      <c r="D348" s="36">
        <v>2545000</v>
      </c>
    </row>
    <row r="349" spans="2:5" ht="13.5">
      <c r="B349" s="35" t="s">
        <v>1209</v>
      </c>
      <c r="C349" s="27">
        <v>923111093</v>
      </c>
      <c r="D349" s="36">
        <v>0</v>
      </c>
    </row>
    <row r="350" spans="2:5" ht="13.5">
      <c r="B350" s="35" t="s">
        <v>1210</v>
      </c>
      <c r="C350" s="27">
        <v>923111097</v>
      </c>
      <c r="D350" s="36">
        <v>1789126610</v>
      </c>
    </row>
    <row r="351" spans="2:5" ht="13.5">
      <c r="B351" s="35" t="s">
        <v>1211</v>
      </c>
      <c r="C351" s="27">
        <v>923111098</v>
      </c>
      <c r="D351" s="36">
        <v>59022590</v>
      </c>
    </row>
    <row r="352" spans="2:5" ht="13.5">
      <c r="B352" s="35" t="s">
        <v>1212</v>
      </c>
      <c r="C352" s="27">
        <v>923111999</v>
      </c>
      <c r="D352" s="36">
        <v>195552153</v>
      </c>
    </row>
    <row r="353" spans="2:4" ht="13.5">
      <c r="B353" s="34" t="s">
        <v>570</v>
      </c>
      <c r="C353" s="27">
        <v>923116000</v>
      </c>
      <c r="D353" s="36">
        <v>2201358335</v>
      </c>
    </row>
    <row r="354" spans="2:4" ht="13.5">
      <c r="B354" s="34" t="s">
        <v>1021</v>
      </c>
      <c r="C354" s="27">
        <v>923116006</v>
      </c>
      <c r="D354" s="36">
        <v>330694457</v>
      </c>
    </row>
    <row r="355" spans="2:4" ht="13.5">
      <c r="B355" s="34" t="s">
        <v>1022</v>
      </c>
      <c r="C355" s="27">
        <v>923116011</v>
      </c>
      <c r="D355" s="36">
        <v>920702426</v>
      </c>
    </row>
    <row r="356" spans="2:4" ht="13.5">
      <c r="B356" s="34" t="s">
        <v>1023</v>
      </c>
      <c r="C356" s="27">
        <v>923116021</v>
      </c>
      <c r="D356" s="36">
        <v>282003000</v>
      </c>
    </row>
    <row r="357" spans="2:4" ht="13.5">
      <c r="B357" s="34" t="s">
        <v>1024</v>
      </c>
      <c r="C357" s="27">
        <v>923116026</v>
      </c>
      <c r="D357" s="36">
        <v>15702500</v>
      </c>
    </row>
    <row r="358" spans="2:4" ht="13.5">
      <c r="B358" s="34" t="s">
        <v>1025</v>
      </c>
      <c r="C358" s="27">
        <v>923116036</v>
      </c>
      <c r="D358" s="36">
        <v>652255952</v>
      </c>
    </row>
    <row r="359" spans="2:4" ht="13.5">
      <c r="B359" s="34" t="s">
        <v>572</v>
      </c>
      <c r="C359" s="27">
        <v>923121000</v>
      </c>
      <c r="D359" s="36">
        <v>1040062959</v>
      </c>
    </row>
    <row r="360" spans="2:4" ht="13.5">
      <c r="B360" s="34" t="s">
        <v>1026</v>
      </c>
      <c r="C360" s="27">
        <v>923121001</v>
      </c>
      <c r="D360" s="36">
        <v>999686358</v>
      </c>
    </row>
    <row r="361" spans="2:4" ht="13.5">
      <c r="B361" s="34" t="s">
        <v>1027</v>
      </c>
      <c r="C361" s="27">
        <v>923121006</v>
      </c>
      <c r="D361" s="36">
        <v>37046407</v>
      </c>
    </row>
    <row r="362" spans="2:4" ht="13.5">
      <c r="B362" s="34" t="s">
        <v>1028</v>
      </c>
      <c r="C362" s="27">
        <v>923121007</v>
      </c>
      <c r="D362" s="36">
        <v>3330194</v>
      </c>
    </row>
    <row r="363" spans="2:4" ht="13.5">
      <c r="B363" s="34" t="s">
        <v>574</v>
      </c>
      <c r="C363" s="27">
        <v>923126000</v>
      </c>
      <c r="D363" s="36">
        <v>2070910029</v>
      </c>
    </row>
    <row r="364" spans="2:4" ht="13.5">
      <c r="B364" s="34" t="s">
        <v>1029</v>
      </c>
      <c r="C364" s="27">
        <v>923126001</v>
      </c>
      <c r="D364" s="36">
        <v>23746162</v>
      </c>
    </row>
    <row r="365" spans="2:4" ht="13.5">
      <c r="B365" s="34" t="s">
        <v>1030</v>
      </c>
      <c r="C365" s="27">
        <v>923126006</v>
      </c>
      <c r="D365" s="36">
        <v>141900000</v>
      </c>
    </row>
    <row r="366" spans="2:4" ht="13.5">
      <c r="B366" s="34" t="s">
        <v>1031</v>
      </c>
      <c r="C366" s="27">
        <v>923126016</v>
      </c>
      <c r="D366" s="36">
        <v>3725043</v>
      </c>
    </row>
    <row r="367" spans="2:4" ht="13.5">
      <c r="B367" s="34" t="s">
        <v>1032</v>
      </c>
      <c r="C367" s="27">
        <v>923126021</v>
      </c>
      <c r="D367" s="36">
        <v>1218399860</v>
      </c>
    </row>
    <row r="368" spans="2:4" ht="13.5">
      <c r="B368" s="34" t="s">
        <v>1033</v>
      </c>
      <c r="C368" s="27">
        <v>923126026</v>
      </c>
      <c r="D368" s="36">
        <v>11995292</v>
      </c>
    </row>
    <row r="369" spans="2:4" ht="13.5">
      <c r="B369" s="34" t="s">
        <v>1034</v>
      </c>
      <c r="C369" s="27">
        <v>923126031</v>
      </c>
      <c r="D369" s="36">
        <v>1093500</v>
      </c>
    </row>
    <row r="370" spans="2:4" ht="13.5">
      <c r="B370" s="34" t="s">
        <v>1035</v>
      </c>
      <c r="C370" s="27">
        <v>923126036</v>
      </c>
      <c r="D370" s="36">
        <v>75000640</v>
      </c>
    </row>
    <row r="371" spans="2:4" ht="13.5">
      <c r="B371" s="34" t="s">
        <v>1036</v>
      </c>
      <c r="C371" s="27">
        <v>923126037</v>
      </c>
      <c r="D371" s="36">
        <v>200935332</v>
      </c>
    </row>
    <row r="372" spans="2:4" ht="13.5">
      <c r="B372" s="34" t="s">
        <v>1037</v>
      </c>
      <c r="C372" s="27">
        <v>923126038</v>
      </c>
      <c r="D372" s="36">
        <v>64106680</v>
      </c>
    </row>
    <row r="373" spans="2:4" ht="13.5">
      <c r="B373" s="34" t="s">
        <v>1038</v>
      </c>
      <c r="C373" s="27">
        <v>923126039</v>
      </c>
      <c r="D373" s="36">
        <v>62700000</v>
      </c>
    </row>
    <row r="374" spans="2:4" ht="13.5">
      <c r="B374" s="34" t="s">
        <v>1039</v>
      </c>
      <c r="C374" s="27">
        <v>923126040</v>
      </c>
      <c r="D374" s="36">
        <v>61689987</v>
      </c>
    </row>
    <row r="375" spans="2:4" ht="13.5">
      <c r="B375" s="34" t="s">
        <v>1040</v>
      </c>
      <c r="C375" s="27">
        <v>923126041</v>
      </c>
      <c r="D375" s="36">
        <v>23735126</v>
      </c>
    </row>
    <row r="376" spans="2:4" ht="13.5">
      <c r="B376" s="34" t="s">
        <v>1041</v>
      </c>
      <c r="C376" s="27">
        <v>923126042</v>
      </c>
      <c r="D376" s="36">
        <v>21786168</v>
      </c>
    </row>
    <row r="377" spans="2:4" ht="13.5">
      <c r="B377" s="34" t="s">
        <v>1042</v>
      </c>
      <c r="C377" s="27">
        <v>923126043</v>
      </c>
      <c r="D377" s="36">
        <v>83270000</v>
      </c>
    </row>
    <row r="378" spans="2:4" ht="13.5">
      <c r="B378" s="34" t="s">
        <v>1043</v>
      </c>
      <c r="C378" s="27">
        <v>923126999</v>
      </c>
      <c r="D378" s="36">
        <v>76826239</v>
      </c>
    </row>
    <row r="379" spans="2:4" ht="13.5">
      <c r="B379" s="34" t="s">
        <v>576</v>
      </c>
      <c r="C379" s="27">
        <v>923131000</v>
      </c>
      <c r="D379" s="36">
        <v>965624247</v>
      </c>
    </row>
    <row r="380" spans="2:4" ht="13.5">
      <c r="B380" s="34" t="s">
        <v>1044</v>
      </c>
      <c r="C380" s="27">
        <v>923131001</v>
      </c>
      <c r="D380" s="36">
        <v>806131647</v>
      </c>
    </row>
    <row r="381" spans="2:4" ht="13.5">
      <c r="B381" s="34" t="s">
        <v>1045</v>
      </c>
      <c r="C381" s="27">
        <v>923131022</v>
      </c>
      <c r="D381" s="36">
        <v>24508500</v>
      </c>
    </row>
    <row r="382" spans="2:4" ht="13.5">
      <c r="B382" s="34" t="s">
        <v>1046</v>
      </c>
      <c r="C382" s="27">
        <v>923131006</v>
      </c>
      <c r="D382" s="36">
        <v>11485000</v>
      </c>
    </row>
    <row r="383" spans="2:4" ht="13.5">
      <c r="B383" s="34" t="s">
        <v>1047</v>
      </c>
      <c r="C383" s="27">
        <v>923131021</v>
      </c>
      <c r="D383" s="36">
        <v>123499100</v>
      </c>
    </row>
    <row r="384" spans="2:4" ht="13.5">
      <c r="B384" s="34" t="s">
        <v>577</v>
      </c>
      <c r="C384" s="27">
        <v>923136000</v>
      </c>
      <c r="D384" s="36">
        <v>703429978</v>
      </c>
    </row>
    <row r="385" spans="2:4" ht="13.5">
      <c r="B385" s="34" t="s">
        <v>1053</v>
      </c>
      <c r="C385" s="27">
        <v>923136001</v>
      </c>
      <c r="D385" s="36">
        <v>1100000</v>
      </c>
    </row>
    <row r="386" spans="2:4" ht="13.5">
      <c r="B386" s="34" t="s">
        <v>1055</v>
      </c>
      <c r="C386" s="27">
        <v>923136006</v>
      </c>
      <c r="D386" s="36">
        <v>311710559</v>
      </c>
    </row>
    <row r="387" spans="2:4" ht="13.5">
      <c r="B387" s="34" t="s">
        <v>1056</v>
      </c>
      <c r="C387" s="27">
        <v>923136011</v>
      </c>
      <c r="D387" s="36">
        <v>6700000</v>
      </c>
    </row>
    <row r="388" spans="2:4" ht="13.5">
      <c r="B388" s="34" t="s">
        <v>1058</v>
      </c>
      <c r="C388" s="27">
        <v>923136021</v>
      </c>
      <c r="D388" s="36">
        <v>286249547</v>
      </c>
    </row>
    <row r="389" spans="2:4" ht="13.5">
      <c r="B389" s="34" t="s">
        <v>1059</v>
      </c>
      <c r="C389" s="27">
        <v>923136999</v>
      </c>
      <c r="D389" s="36">
        <v>97669872</v>
      </c>
    </row>
    <row r="390" spans="2:4" ht="13.5">
      <c r="B390" s="34" t="s">
        <v>578</v>
      </c>
      <c r="C390" s="27">
        <v>923141000</v>
      </c>
      <c r="D390" s="36">
        <v>1515090121</v>
      </c>
    </row>
    <row r="391" spans="2:4" ht="13.5">
      <c r="B391" s="34" t="s">
        <v>1048</v>
      </c>
      <c r="C391" s="27">
        <v>923141001</v>
      </c>
      <c r="D391" s="36">
        <v>349097702</v>
      </c>
    </row>
    <row r="392" spans="2:4" ht="13.5">
      <c r="B392" s="34" t="s">
        <v>1049</v>
      </c>
      <c r="C392" s="27">
        <v>923141006</v>
      </c>
      <c r="D392" s="36">
        <v>28743735</v>
      </c>
    </row>
    <row r="393" spans="2:4" ht="13.5">
      <c r="B393" s="34" t="s">
        <v>1050</v>
      </c>
      <c r="C393" s="27">
        <v>923141011</v>
      </c>
      <c r="D393" s="36">
        <v>1137248684</v>
      </c>
    </row>
    <row r="394" spans="2:4" ht="13.5">
      <c r="B394" s="34" t="s">
        <v>581</v>
      </c>
      <c r="C394" s="27">
        <v>923146000</v>
      </c>
      <c r="D394" s="36">
        <v>49449871</v>
      </c>
    </row>
    <row r="395" spans="2:4" ht="13.5">
      <c r="B395" s="34" t="s">
        <v>1051</v>
      </c>
      <c r="C395" s="27">
        <v>923146001</v>
      </c>
      <c r="D395" s="36">
        <v>49449871</v>
      </c>
    </row>
    <row r="396" spans="2:4" ht="13.5">
      <c r="B396" s="34" t="s">
        <v>583</v>
      </c>
      <c r="C396" s="27">
        <v>923151000</v>
      </c>
      <c r="D396" s="36">
        <v>8857450</v>
      </c>
    </row>
    <row r="397" spans="2:4" ht="13.5">
      <c r="B397" s="34" t="s">
        <v>1052</v>
      </c>
      <c r="C397" s="27">
        <v>923151001</v>
      </c>
      <c r="D397" s="36">
        <v>342000</v>
      </c>
    </row>
    <row r="398" spans="2:4" ht="13.5">
      <c r="B398" s="34" t="s">
        <v>1054</v>
      </c>
      <c r="C398" s="27">
        <v>923151006</v>
      </c>
      <c r="D398" s="36">
        <v>8515450</v>
      </c>
    </row>
    <row r="399" spans="2:4" ht="13.5">
      <c r="B399" s="34" t="s">
        <v>586</v>
      </c>
      <c r="C399" s="27">
        <v>923166000</v>
      </c>
      <c r="D399" s="36">
        <v>574613117</v>
      </c>
    </row>
    <row r="400" spans="2:4" ht="13.5">
      <c r="B400" s="34" t="s">
        <v>1057</v>
      </c>
      <c r="C400" s="27">
        <v>923166001</v>
      </c>
      <c r="D400" s="36">
        <v>574613117</v>
      </c>
    </row>
    <row r="401" spans="2:4" ht="13.5">
      <c r="B401" s="34" t="s">
        <v>588</v>
      </c>
      <c r="C401" s="27">
        <v>923171000</v>
      </c>
      <c r="D401" s="36">
        <v>7054664286</v>
      </c>
    </row>
    <row r="402" spans="2:4" ht="13.5">
      <c r="B402" s="34" t="s">
        <v>1060</v>
      </c>
      <c r="C402" s="27">
        <v>923171001</v>
      </c>
      <c r="D402" s="36">
        <v>5012216882</v>
      </c>
    </row>
    <row r="403" spans="2:4" ht="13.5">
      <c r="B403" s="34" t="s">
        <v>1061</v>
      </c>
      <c r="C403" s="27">
        <v>923171006</v>
      </c>
      <c r="D403" s="36">
        <v>248644440</v>
      </c>
    </row>
    <row r="404" spans="2:4" ht="13.5">
      <c r="B404" s="34" t="s">
        <v>1062</v>
      </c>
      <c r="C404" s="27">
        <v>923171011</v>
      </c>
      <c r="D404" s="36">
        <v>40695400</v>
      </c>
    </row>
    <row r="405" spans="2:4" ht="13.5">
      <c r="B405" s="34" t="s">
        <v>1063</v>
      </c>
      <c r="C405" s="27">
        <v>923171016</v>
      </c>
      <c r="D405" s="36">
        <v>279968882</v>
      </c>
    </row>
    <row r="406" spans="2:4" ht="13.5">
      <c r="B406" s="34" t="s">
        <v>1064</v>
      </c>
      <c r="C406" s="27">
        <v>923171021</v>
      </c>
      <c r="D406" s="36">
        <v>99372876</v>
      </c>
    </row>
    <row r="407" spans="2:4" ht="13.5">
      <c r="B407" s="34" t="s">
        <v>1065</v>
      </c>
      <c r="C407" s="27">
        <v>923171026</v>
      </c>
      <c r="D407" s="36">
        <v>298931320</v>
      </c>
    </row>
    <row r="408" spans="2:4" ht="13.5">
      <c r="B408" s="34" t="s">
        <v>1066</v>
      </c>
      <c r="C408" s="27">
        <v>923171036</v>
      </c>
      <c r="D408" s="36">
        <v>1074834486</v>
      </c>
    </row>
    <row r="409" spans="2:4" ht="13.5">
      <c r="B409" s="34" t="s">
        <v>590</v>
      </c>
      <c r="C409" s="27">
        <v>923177000</v>
      </c>
      <c r="D409" s="36">
        <v>245841483</v>
      </c>
    </row>
    <row r="410" spans="2:4" ht="13.5">
      <c r="B410" s="34" t="s">
        <v>1067</v>
      </c>
      <c r="C410" s="27">
        <v>923177001</v>
      </c>
      <c r="D410" s="36">
        <v>245841483</v>
      </c>
    </row>
    <row r="411" spans="2:4" ht="13.5">
      <c r="B411" s="34" t="s">
        <v>592</v>
      </c>
      <c r="C411" s="27">
        <v>923180000</v>
      </c>
      <c r="D411" s="36">
        <v>13847420</v>
      </c>
    </row>
    <row r="412" spans="2:4" ht="13.5">
      <c r="B412" s="34" t="s">
        <v>1068</v>
      </c>
      <c r="C412" s="27">
        <v>923198093</v>
      </c>
      <c r="D412" s="36">
        <v>13847420</v>
      </c>
    </row>
    <row r="413" spans="2:4" ht="13.5">
      <c r="B413" s="34" t="s">
        <v>594</v>
      </c>
      <c r="C413" s="27">
        <v>923181000</v>
      </c>
      <c r="D413" s="36">
        <v>3723600</v>
      </c>
    </row>
    <row r="414" spans="2:4" ht="13.5">
      <c r="B414" s="34" t="s">
        <v>1069</v>
      </c>
      <c r="C414" s="27">
        <v>923198081</v>
      </c>
      <c r="D414" s="36">
        <v>3723600</v>
      </c>
    </row>
    <row r="415" spans="2:4" ht="13.5">
      <c r="B415" s="34" t="s">
        <v>597</v>
      </c>
      <c r="C415" s="27">
        <v>923198010</v>
      </c>
      <c r="D415" s="36">
        <v>108552302</v>
      </c>
    </row>
    <row r="416" spans="2:4" ht="13.5">
      <c r="B416" s="34" t="s">
        <v>1070</v>
      </c>
      <c r="C416" s="27">
        <v>923198011</v>
      </c>
      <c r="D416" s="36">
        <v>90767155</v>
      </c>
    </row>
    <row r="417" spans="2:4" ht="13.5">
      <c r="B417" s="34" t="s">
        <v>1071</v>
      </c>
      <c r="C417" s="27">
        <v>923198012</v>
      </c>
      <c r="D417" s="36">
        <v>15313147</v>
      </c>
    </row>
    <row r="418" spans="2:4" ht="13.5">
      <c r="B418" s="34" t="s">
        <v>1072</v>
      </c>
      <c r="C418" s="27">
        <v>923198013</v>
      </c>
      <c r="D418" s="36">
        <v>0</v>
      </c>
    </row>
    <row r="419" spans="2:4" ht="13.5">
      <c r="B419" s="34" t="s">
        <v>1073</v>
      </c>
      <c r="C419" s="27">
        <v>923198014</v>
      </c>
      <c r="D419" s="36">
        <v>2472000</v>
      </c>
    </row>
    <row r="420" spans="2:4" ht="13.5">
      <c r="B420" s="34" t="s">
        <v>599</v>
      </c>
      <c r="C420" s="27">
        <v>923198030</v>
      </c>
      <c r="D420" s="36">
        <v>51664142</v>
      </c>
    </row>
    <row r="421" spans="2:4" ht="13.5">
      <c r="B421" s="34" t="s">
        <v>1213</v>
      </c>
      <c r="C421" s="27">
        <v>923198032</v>
      </c>
      <c r="D421" s="36">
        <v>1507000</v>
      </c>
    </row>
    <row r="422" spans="2:4" ht="13.5">
      <c r="B422" s="34" t="s">
        <v>1214</v>
      </c>
      <c r="C422" s="27">
        <v>923198033</v>
      </c>
      <c r="D422" s="36">
        <v>32460647</v>
      </c>
    </row>
    <row r="423" spans="2:4" ht="13.5">
      <c r="B423" s="34" t="s">
        <v>1215</v>
      </c>
      <c r="C423" s="27">
        <v>923198034</v>
      </c>
      <c r="D423" s="36">
        <v>4034550</v>
      </c>
    </row>
    <row r="424" spans="2:4" ht="13.5">
      <c r="B424" s="34" t="s">
        <v>1216</v>
      </c>
      <c r="C424" s="27">
        <v>923198035</v>
      </c>
      <c r="D424" s="36">
        <v>5197745</v>
      </c>
    </row>
    <row r="425" spans="2:4" ht="13.5">
      <c r="B425" s="34" t="s">
        <v>1217</v>
      </c>
      <c r="C425" s="27">
        <v>923198039</v>
      </c>
      <c r="D425" s="36">
        <v>8464200</v>
      </c>
    </row>
    <row r="426" spans="2:4" ht="13.5">
      <c r="B426" s="34" t="s">
        <v>601</v>
      </c>
      <c r="C426" s="27">
        <v>923198040</v>
      </c>
      <c r="D426" s="36">
        <v>40083182</v>
      </c>
    </row>
    <row r="427" spans="2:4" ht="13.5">
      <c r="B427" s="34" t="s">
        <v>1074</v>
      </c>
      <c r="C427" s="27">
        <v>923198041</v>
      </c>
      <c r="D427" s="36">
        <v>20276117</v>
      </c>
    </row>
    <row r="428" spans="2:4" ht="13.5">
      <c r="B428" s="34" t="s">
        <v>1075</v>
      </c>
      <c r="C428" s="27">
        <v>923198042</v>
      </c>
      <c r="D428" s="36">
        <v>4905237</v>
      </c>
    </row>
    <row r="429" spans="2:4" ht="13.5">
      <c r="B429" s="34" t="s">
        <v>1076</v>
      </c>
      <c r="C429" s="27">
        <v>923198043</v>
      </c>
      <c r="D429" s="36">
        <v>3266128</v>
      </c>
    </row>
    <row r="430" spans="2:4" ht="13.5">
      <c r="B430" s="34" t="s">
        <v>1077</v>
      </c>
      <c r="C430" s="27">
        <v>923198044</v>
      </c>
      <c r="D430" s="36">
        <v>11635700</v>
      </c>
    </row>
    <row r="431" spans="2:4" ht="13.5">
      <c r="B431" s="34" t="s">
        <v>603</v>
      </c>
      <c r="C431" s="27">
        <v>923198050</v>
      </c>
      <c r="D431" s="36">
        <v>27762661</v>
      </c>
    </row>
    <row r="432" spans="2:4" ht="13.5">
      <c r="B432" s="34" t="s">
        <v>1078</v>
      </c>
      <c r="C432" s="27">
        <v>923198051</v>
      </c>
      <c r="D432" s="36">
        <v>27003581</v>
      </c>
    </row>
    <row r="433" spans="2:4" ht="13.5">
      <c r="B433" s="34" t="s">
        <v>1079</v>
      </c>
      <c r="C433" s="27">
        <v>923198052</v>
      </c>
      <c r="D433" s="36">
        <v>759080</v>
      </c>
    </row>
    <row r="434" spans="2:4" ht="13.5">
      <c r="B434" s="34" t="s">
        <v>604</v>
      </c>
      <c r="C434" s="27">
        <v>923198070</v>
      </c>
      <c r="D434" s="36">
        <v>287490039</v>
      </c>
    </row>
    <row r="435" spans="2:4" ht="13.5">
      <c r="B435" s="34" t="s">
        <v>1080</v>
      </c>
      <c r="C435" s="27">
        <v>923198073</v>
      </c>
      <c r="D435" s="36">
        <v>287490039</v>
      </c>
    </row>
    <row r="436" spans="2:4" ht="13.5">
      <c r="B436" s="34" t="s">
        <v>607</v>
      </c>
      <c r="C436" s="27">
        <v>923198080</v>
      </c>
      <c r="D436" s="36">
        <v>18423320</v>
      </c>
    </row>
    <row r="437" spans="2:4" ht="13.5">
      <c r="B437" s="34" t="s">
        <v>1081</v>
      </c>
      <c r="C437" s="27">
        <v>923198082</v>
      </c>
      <c r="D437" s="36">
        <v>18423320</v>
      </c>
    </row>
    <row r="438" spans="2:4" ht="13.5">
      <c r="B438" s="34" t="s">
        <v>611</v>
      </c>
      <c r="C438" s="27">
        <v>923198000</v>
      </c>
      <c r="D438" s="36">
        <v>91944387</v>
      </c>
    </row>
    <row r="439" spans="2:4" ht="13.5">
      <c r="B439" s="34" t="s">
        <v>1082</v>
      </c>
      <c r="C439" s="27">
        <v>923198020</v>
      </c>
      <c r="D439" s="36">
        <v>72740902</v>
      </c>
    </row>
    <row r="440" spans="2:4" ht="13.5">
      <c r="B440" s="34" t="s">
        <v>1083</v>
      </c>
      <c r="C440" s="27">
        <v>923198021</v>
      </c>
      <c r="D440" s="36">
        <v>17666282</v>
      </c>
    </row>
    <row r="441" spans="2:4" ht="13.5">
      <c r="B441" s="34" t="s">
        <v>1084</v>
      </c>
      <c r="C441" s="27">
        <v>923198022</v>
      </c>
      <c r="D441" s="36">
        <v>27733190</v>
      </c>
    </row>
    <row r="442" spans="2:4" ht="13.5">
      <c r="B442" s="34" t="s">
        <v>1085</v>
      </c>
      <c r="C442" s="27">
        <v>923198023</v>
      </c>
      <c r="D442" s="36">
        <v>26920150</v>
      </c>
    </row>
    <row r="443" spans="2:4" ht="13.5">
      <c r="B443" s="34" t="s">
        <v>1086</v>
      </c>
      <c r="C443" s="27">
        <v>923198024</v>
      </c>
      <c r="D443" s="36">
        <v>421280</v>
      </c>
    </row>
    <row r="444" spans="2:4" ht="13.5">
      <c r="B444" s="34" t="s">
        <v>1087</v>
      </c>
      <c r="C444" s="27">
        <v>923198060</v>
      </c>
      <c r="D444" s="36">
        <v>248400</v>
      </c>
    </row>
    <row r="445" spans="2:4" ht="13.5">
      <c r="B445" s="34" t="s">
        <v>1088</v>
      </c>
      <c r="C445" s="27">
        <v>923198061</v>
      </c>
      <c r="D445" s="36">
        <v>55000</v>
      </c>
    </row>
    <row r="446" spans="2:4" ht="13.5">
      <c r="B446" s="34" t="s">
        <v>1218</v>
      </c>
      <c r="C446" s="27">
        <v>923198063</v>
      </c>
      <c r="D446" s="36">
        <v>193400</v>
      </c>
    </row>
    <row r="447" spans="2:4" ht="13.5">
      <c r="B447" s="34" t="s">
        <v>1089</v>
      </c>
      <c r="C447" s="27">
        <v>923198090</v>
      </c>
      <c r="D447" s="36">
        <v>18955085</v>
      </c>
    </row>
    <row r="448" spans="2:4" ht="13.5">
      <c r="B448" s="34" t="s">
        <v>1090</v>
      </c>
      <c r="C448" s="27">
        <v>923198091</v>
      </c>
      <c r="D448" s="36">
        <v>13350000</v>
      </c>
    </row>
    <row r="449" spans="2:4" ht="13.5">
      <c r="B449" s="34" t="s">
        <v>1091</v>
      </c>
      <c r="C449" s="27">
        <v>923198092</v>
      </c>
      <c r="D449" s="36">
        <v>1800000</v>
      </c>
    </row>
    <row r="450" spans="2:4" ht="13.5">
      <c r="B450" s="34" t="s">
        <v>1092</v>
      </c>
      <c r="C450" s="27">
        <v>923198095</v>
      </c>
      <c r="D450" s="36">
        <v>1230285</v>
      </c>
    </row>
    <row r="451" spans="2:4" ht="13.5">
      <c r="B451" s="34" t="s">
        <v>1093</v>
      </c>
      <c r="C451" s="27">
        <v>923198096</v>
      </c>
      <c r="D451" s="36">
        <v>2400000</v>
      </c>
    </row>
    <row r="452" spans="2:4" ht="13.5">
      <c r="B452" s="34" t="s">
        <v>1094</v>
      </c>
      <c r="C452" s="27">
        <v>923198999</v>
      </c>
      <c r="D452" s="36">
        <v>174800</v>
      </c>
    </row>
    <row r="453" spans="2:4" ht="13.5">
      <c r="B453" s="34" t="s">
        <v>1095</v>
      </c>
      <c r="C453" s="27">
        <v>928000000</v>
      </c>
      <c r="D453" s="36">
        <v>92568798</v>
      </c>
    </row>
    <row r="454" spans="2:4" ht="13.5">
      <c r="B454" s="34" t="s">
        <v>1096</v>
      </c>
      <c r="C454" s="27">
        <v>923156000</v>
      </c>
      <c r="D454" s="36">
        <v>763469</v>
      </c>
    </row>
    <row r="455" spans="2:4" ht="13.5">
      <c r="B455" s="34" t="s">
        <v>1097</v>
      </c>
      <c r="C455" s="27">
        <v>923156001</v>
      </c>
      <c r="D455" s="36">
        <v>763469</v>
      </c>
    </row>
    <row r="456" spans="2:4" ht="13.5">
      <c r="B456" s="34" t="s">
        <v>620</v>
      </c>
      <c r="C456" s="27">
        <v>923161000</v>
      </c>
      <c r="D456" s="36">
        <v>91805329</v>
      </c>
    </row>
    <row r="457" spans="2:4" ht="13.5">
      <c r="B457" s="34" t="s">
        <v>1219</v>
      </c>
      <c r="C457" s="27">
        <v>923161006</v>
      </c>
      <c r="D457" s="36">
        <v>91805329</v>
      </c>
    </row>
    <row r="458" spans="2:4" ht="13.5">
      <c r="B458" s="34" t="s">
        <v>1098</v>
      </c>
      <c r="C458" s="27"/>
      <c r="D458" s="36">
        <v>65311931683</v>
      </c>
    </row>
    <row r="459" spans="2:4" ht="13.5">
      <c r="B459" s="34" t="s">
        <v>625</v>
      </c>
      <c r="C459" s="27">
        <v>930000000</v>
      </c>
      <c r="D459" s="36">
        <v>1888360594</v>
      </c>
    </row>
    <row r="460" spans="2:4" ht="13.5">
      <c r="B460" s="34" t="s">
        <v>628</v>
      </c>
      <c r="C460" s="27">
        <v>930000001</v>
      </c>
      <c r="D460" s="36">
        <v>1499721743</v>
      </c>
    </row>
    <row r="461" spans="2:4" ht="13.5">
      <c r="B461" s="34" t="s">
        <v>630</v>
      </c>
      <c r="C461" s="27">
        <v>932100000</v>
      </c>
      <c r="D461" s="36">
        <v>1288031396</v>
      </c>
    </row>
    <row r="462" spans="2:4" ht="13.5">
      <c r="B462" s="34" t="s">
        <v>632</v>
      </c>
      <c r="C462" s="27">
        <v>934200000</v>
      </c>
      <c r="D462" s="36">
        <v>211690347</v>
      </c>
    </row>
    <row r="463" spans="2:4" ht="13.5">
      <c r="B463" s="34" t="s">
        <v>634</v>
      </c>
      <c r="C463" s="27">
        <v>934200002</v>
      </c>
      <c r="D463" s="36">
        <v>19043371</v>
      </c>
    </row>
    <row r="464" spans="2:4" ht="13.5">
      <c r="B464" s="34" t="s">
        <v>637</v>
      </c>
      <c r="C464" s="27">
        <v>930100000</v>
      </c>
      <c r="D464" s="36">
        <v>19043371</v>
      </c>
    </row>
    <row r="465" spans="2:5" ht="13.5">
      <c r="B465" s="34" t="s">
        <v>1099</v>
      </c>
      <c r="C465" s="27">
        <v>930101000</v>
      </c>
      <c r="D465" s="36">
        <v>19043371</v>
      </c>
    </row>
    <row r="466" spans="2:5" ht="13.5">
      <c r="B466" s="34" t="s">
        <v>640</v>
      </c>
      <c r="C466" s="27">
        <v>930101002</v>
      </c>
      <c r="D466" s="36">
        <v>149854000</v>
      </c>
    </row>
    <row r="467" spans="2:5" ht="13.5">
      <c r="B467" s="34" t="s">
        <v>642</v>
      </c>
      <c r="C467" s="27">
        <v>930101004</v>
      </c>
      <c r="D467" s="36">
        <v>149854000</v>
      </c>
    </row>
    <row r="468" spans="2:5" ht="13.5">
      <c r="B468" s="34" t="s">
        <v>648</v>
      </c>
      <c r="C468" s="27">
        <v>939800000</v>
      </c>
      <c r="D468" s="36">
        <v>219741480</v>
      </c>
    </row>
    <row r="469" spans="2:5" ht="13.5">
      <c r="B469" s="34" t="s">
        <v>1100</v>
      </c>
      <c r="C469" s="27">
        <v>939899000</v>
      </c>
      <c r="D469" s="36">
        <v>219741480</v>
      </c>
    </row>
    <row r="470" spans="2:5" ht="13.5">
      <c r="B470" s="34" t="s">
        <v>661</v>
      </c>
      <c r="C470" s="27">
        <v>940000000</v>
      </c>
      <c r="D470" s="36">
        <v>1357379373</v>
      </c>
    </row>
    <row r="471" spans="2:5" ht="13.5">
      <c r="B471" s="34" t="s">
        <v>665</v>
      </c>
      <c r="C471" s="27">
        <v>940000001</v>
      </c>
      <c r="D471" s="36">
        <v>926233548</v>
      </c>
    </row>
    <row r="472" spans="2:5" ht="13.5">
      <c r="B472" s="34" t="s">
        <v>669</v>
      </c>
      <c r="C472" s="27">
        <v>941600000</v>
      </c>
      <c r="D472" s="36">
        <v>815639045</v>
      </c>
    </row>
    <row r="473" spans="2:5" ht="13.5">
      <c r="B473" s="34" t="s">
        <v>1101</v>
      </c>
      <c r="C473" s="27">
        <v>943800000</v>
      </c>
      <c r="D473" s="36">
        <v>110594503</v>
      </c>
    </row>
    <row r="474" spans="2:5" ht="13.5">
      <c r="B474" s="34" t="s">
        <v>1102</v>
      </c>
      <c r="C474" s="27">
        <v>943800002</v>
      </c>
      <c r="D474" s="36">
        <v>746983</v>
      </c>
    </row>
    <row r="475" spans="2:5" ht="13.5">
      <c r="B475" s="34" t="s">
        <v>675</v>
      </c>
      <c r="C475" s="27">
        <v>940100000</v>
      </c>
      <c r="D475" s="36">
        <v>746983</v>
      </c>
    </row>
    <row r="476" spans="2:5" ht="13.5">
      <c r="B476" s="34" t="s">
        <v>1103</v>
      </c>
      <c r="C476" s="27">
        <v>940101000</v>
      </c>
      <c r="D476" s="36">
        <v>746983</v>
      </c>
    </row>
    <row r="477" spans="2:5" ht="13.5">
      <c r="B477" s="34" t="s">
        <v>1104</v>
      </c>
      <c r="C477" s="27">
        <v>940101002</v>
      </c>
      <c r="D477" s="36">
        <v>420000000</v>
      </c>
    </row>
    <row r="478" spans="2:5" ht="13.5">
      <c r="B478" s="34" t="s">
        <v>1105</v>
      </c>
      <c r="C478" s="27">
        <v>940101003</v>
      </c>
      <c r="D478" s="36">
        <v>420000000</v>
      </c>
    </row>
    <row r="479" spans="2:5" ht="13.5">
      <c r="B479" s="34" t="s">
        <v>1106</v>
      </c>
      <c r="C479" s="27">
        <v>949800000</v>
      </c>
      <c r="D479" s="36">
        <v>10398842</v>
      </c>
      <c r="E479" s="28"/>
    </row>
    <row r="480" spans="2:5" ht="13.5">
      <c r="B480" s="34" t="s">
        <v>689</v>
      </c>
      <c r="C480" s="27">
        <v>944100000</v>
      </c>
      <c r="D480" s="36">
        <v>4500000</v>
      </c>
    </row>
    <row r="481" spans="2:4" ht="13.5">
      <c r="B481" s="34" t="s">
        <v>1107</v>
      </c>
      <c r="C481" s="27">
        <v>949899000</v>
      </c>
      <c r="D481" s="36">
        <v>5898842</v>
      </c>
    </row>
    <row r="482" spans="2:4" ht="13.5">
      <c r="B482" s="34" t="s">
        <v>1108</v>
      </c>
      <c r="C482" s="27">
        <v>970000000</v>
      </c>
      <c r="D482" s="36">
        <v>65842912904</v>
      </c>
    </row>
    <row r="483" spans="2:4" ht="13.5">
      <c r="B483" s="34" t="s">
        <v>1109</v>
      </c>
      <c r="C483" s="27">
        <v>980000000</v>
      </c>
      <c r="D483" s="36">
        <v>16721106480</v>
      </c>
    </row>
    <row r="484" spans="2:4" ht="13.5">
      <c r="B484" s="34" t="s">
        <v>1110</v>
      </c>
      <c r="C484" s="27">
        <v>980100000</v>
      </c>
      <c r="D484" s="36">
        <v>16721106480</v>
      </c>
    </row>
    <row r="485" spans="2:4" ht="13.5">
      <c r="B485" s="34" t="s">
        <v>1111</v>
      </c>
      <c r="C485" s="27">
        <v>981000000</v>
      </c>
      <c r="D485" s="36">
        <v>49121806424</v>
      </c>
    </row>
    <row r="486" spans="2:4" ht="13.5">
      <c r="B486" s="34" t="s">
        <v>1112</v>
      </c>
      <c r="C486" s="27">
        <v>982000000</v>
      </c>
      <c r="D486" s="36">
        <v>0</v>
      </c>
    </row>
    <row r="487" spans="2:4" ht="15" customHeight="1">
      <c r="B487" s="34" t="s">
        <v>1113</v>
      </c>
      <c r="C487" s="27">
        <v>990000000</v>
      </c>
      <c r="D487" s="36">
        <v>0</v>
      </c>
    </row>
    <row r="488" spans="2:4" ht="15" customHeight="1">
      <c r="B488" s="34" t="s">
        <v>1114</v>
      </c>
      <c r="C488" s="27"/>
      <c r="D488" s="36">
        <v>49121806424</v>
      </c>
    </row>
    <row r="489" spans="2:4" ht="15" customHeight="1">
      <c r="C489" s="10"/>
      <c r="D489" s="10"/>
    </row>
    <row r="490" spans="2:4" ht="13.5">
      <c r="C490" s="10"/>
      <c r="D490" s="10"/>
    </row>
    <row r="491" spans="2:4" ht="13.5">
      <c r="C491" s="10"/>
      <c r="D491" s="10"/>
    </row>
    <row r="492" spans="2:4" ht="13.5">
      <c r="C492" s="10"/>
      <c r="D492" s="10"/>
    </row>
    <row r="493" spans="2:4" ht="13.5">
      <c r="C493" s="10"/>
      <c r="D493" s="10"/>
    </row>
    <row r="494" spans="2:4" ht="13.5">
      <c r="C494" s="10"/>
      <c r="D494" s="10"/>
    </row>
    <row r="495" spans="2:4" ht="13.5">
      <c r="C495" s="10"/>
      <c r="D495" s="10"/>
    </row>
    <row r="496" spans="2:4" ht="13.5">
      <c r="C496" s="10"/>
      <c r="D496" s="10"/>
    </row>
    <row r="497" spans="3:4" ht="13.5">
      <c r="C497" s="10"/>
      <c r="D497" s="10"/>
    </row>
    <row r="498" spans="3:4" ht="13.5">
      <c r="C498" s="10"/>
      <c r="D498" s="10"/>
    </row>
    <row r="499" spans="3:4" ht="13.5">
      <c r="C499" s="10"/>
      <c r="D499" s="10"/>
    </row>
    <row r="500" spans="3:4" ht="13.5">
      <c r="C500" s="10"/>
      <c r="D500" s="10"/>
    </row>
    <row r="501" spans="3:4" ht="13.5">
      <c r="C501" s="10"/>
      <c r="D501" s="10"/>
    </row>
    <row r="502" spans="3:4" ht="13.5">
      <c r="C502" s="10"/>
      <c r="D502" s="10"/>
    </row>
    <row r="503" spans="3:4" ht="13.5">
      <c r="C503" s="10"/>
      <c r="D503" s="10"/>
    </row>
    <row r="504" spans="3:4" ht="13.5">
      <c r="C504" s="10"/>
      <c r="D504" s="10"/>
    </row>
    <row r="505" spans="3:4" ht="13.5">
      <c r="C505" s="10"/>
      <c r="D505" s="10"/>
    </row>
    <row r="506" spans="3:4" ht="13.5">
      <c r="C506" s="10"/>
      <c r="D506" s="10"/>
    </row>
    <row r="507" spans="3:4" ht="13.5">
      <c r="C507" s="10"/>
      <c r="D507" s="10"/>
    </row>
    <row r="508" spans="3:4" ht="13.5">
      <c r="C508" s="10"/>
      <c r="D508" s="10"/>
    </row>
    <row r="509" spans="3:4" ht="13.5">
      <c r="C509" s="10"/>
      <c r="D509" s="10"/>
    </row>
    <row r="510" spans="3:4" ht="13.5">
      <c r="C510" s="10"/>
      <c r="D510" s="10"/>
    </row>
    <row r="511" spans="3:4" ht="13.5">
      <c r="C511" s="10"/>
      <c r="D511" s="10"/>
    </row>
    <row r="512" spans="3:4" ht="13.5">
      <c r="C512" s="10"/>
      <c r="D512" s="10"/>
    </row>
    <row r="513" spans="3:4" ht="13.5">
      <c r="C513" s="10"/>
      <c r="D513" s="10"/>
    </row>
    <row r="514" spans="3:4" ht="13.5">
      <c r="C514" s="10"/>
      <c r="D514" s="10"/>
    </row>
    <row r="515" spans="3:4" ht="13.5">
      <c r="C515" s="10"/>
      <c r="D515" s="10"/>
    </row>
    <row r="516" spans="3:4" ht="13.5">
      <c r="C516" s="10"/>
      <c r="D516" s="10"/>
    </row>
    <row r="517" spans="3:4" ht="13.5">
      <c r="C517" s="10"/>
      <c r="D517" s="10"/>
    </row>
    <row r="518" spans="3:4" ht="13.5">
      <c r="C518" s="10"/>
      <c r="D518" s="10"/>
    </row>
    <row r="519" spans="3:4" ht="13.5">
      <c r="C519" s="10"/>
      <c r="D519" s="10"/>
    </row>
    <row r="520" spans="3:4" ht="16.5" customHeight="1">
      <c r="C520" s="10"/>
      <c r="D520" s="10"/>
    </row>
    <row r="521" spans="3:4" ht="13.5">
      <c r="C521" s="10"/>
      <c r="D521" s="10"/>
    </row>
    <row r="522" spans="3:4" ht="13.5">
      <c r="C522" s="10"/>
      <c r="D522" s="10"/>
    </row>
    <row r="523" spans="3:4" ht="13.5">
      <c r="C523" s="10"/>
      <c r="D523" s="10"/>
    </row>
    <row r="524" spans="3:4" ht="13.5">
      <c r="C524" s="10"/>
      <c r="D524" s="10"/>
    </row>
    <row r="525" spans="3:4" ht="13.5">
      <c r="C525" s="10"/>
      <c r="D525" s="10"/>
    </row>
    <row r="526" spans="3:4" ht="13.5">
      <c r="C526" s="10"/>
      <c r="D526" s="10"/>
    </row>
    <row r="527" spans="3:4" ht="13.5">
      <c r="C527" s="10"/>
      <c r="D527" s="10"/>
    </row>
    <row r="528" spans="3:4" ht="13.5">
      <c r="C528" s="10"/>
      <c r="D528" s="10"/>
    </row>
    <row r="529" spans="3:4" ht="13.5">
      <c r="C529" s="10"/>
      <c r="D529" s="10"/>
    </row>
    <row r="530" spans="3:4" ht="13.5">
      <c r="C530" s="10"/>
      <c r="D530" s="10"/>
    </row>
    <row r="531" spans="3:4" ht="13.5">
      <c r="C531" s="10"/>
      <c r="D531" s="10"/>
    </row>
    <row r="532" spans="3:4" ht="13.5">
      <c r="C532" s="10"/>
      <c r="D532" s="10"/>
    </row>
    <row r="533" spans="3:4" ht="13.5">
      <c r="C533" s="10"/>
      <c r="D533" s="10"/>
    </row>
    <row r="534" spans="3:4" ht="13.5">
      <c r="C534" s="10"/>
      <c r="D534" s="10"/>
    </row>
    <row r="535" spans="3:4" ht="13.5">
      <c r="C535" s="10"/>
      <c r="D535" s="10"/>
    </row>
    <row r="536" spans="3:4" ht="13.5">
      <c r="C536" s="10"/>
      <c r="D536" s="10"/>
    </row>
    <row r="537" spans="3:4" ht="13.5">
      <c r="C537" s="10"/>
      <c r="D537" s="10"/>
    </row>
    <row r="538" spans="3:4" ht="13.5">
      <c r="C538" s="10"/>
      <c r="D538" s="10"/>
    </row>
    <row r="539" spans="3:4" ht="13.5">
      <c r="C539" s="10"/>
      <c r="D539" s="10"/>
    </row>
    <row r="540" spans="3:4" ht="13.5">
      <c r="C540" s="10"/>
      <c r="D540" s="10"/>
    </row>
    <row r="566" ht="13.5" customHeight="1"/>
    <row r="568" ht="13.5" customHeight="1"/>
    <row r="592" ht="16.5" customHeight="1"/>
    <row r="611" ht="13.5" customHeight="1"/>
    <row r="621" ht="13.5" customHeight="1"/>
    <row r="623" ht="13.5" customHeight="1"/>
    <row r="626" ht="13.5" customHeight="1"/>
    <row r="640" ht="16.5" customHeight="1"/>
    <row r="672" ht="13.5" customHeight="1"/>
    <row r="674" ht="13.5" customHeight="1"/>
    <row r="684" ht="13.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903" ht="16.5" customHeight="1"/>
    <row r="962" ht="16.5" customHeight="1"/>
    <row r="976" ht="14.25" customHeight="1"/>
    <row r="986" ht="16.5" customHeight="1"/>
    <row r="999" ht="16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376" ht="13.5" customHeight="1"/>
    <row r="1444" ht="13.5" customHeight="1"/>
    <row r="1450" ht="13.5" customHeight="1"/>
    <row r="1504" ht="13.5" customHeight="1"/>
    <row r="1522" ht="16.5" customHeight="1"/>
    <row r="1528" ht="16.5" customHeight="1"/>
    <row r="1530" ht="13.5" customHeight="1"/>
    <row r="1543" ht="16.5" customHeight="1"/>
    <row r="1544" ht="13.5" customHeight="1"/>
    <row r="1546" ht="13.5" customHeight="1"/>
    <row r="1563" ht="13.5" customHeight="1"/>
    <row r="1570" ht="13.5" customHeight="1"/>
    <row r="1572" ht="13.5" customHeight="1"/>
    <row r="1599" ht="16.5" customHeight="1"/>
    <row r="1618" ht="13.5" customHeight="1"/>
    <row r="1625" ht="16.5" customHeight="1"/>
    <row r="1638" ht="16.5" customHeight="1"/>
  </sheetData>
  <sheetProtection algorithmName="SHA-512" hashValue="XmMAULLv9ZzU8FE2y3k9bLi3s5GAcus12l8IAZxKxsE6U5aDnTL9TkAB8x+Vw+LXp0z0fpbYWg3mniPEv6sbsQ==" saltValue="geO72OxbKpRZ0SQh+e7CZg==" spinCount="100000" sheet="1" objects="1" scenarios="1"/>
  <mergeCells count="7">
    <mergeCell ref="G2:N2"/>
    <mergeCell ref="G4:N4"/>
    <mergeCell ref="G7:J7"/>
    <mergeCell ref="K7:L7"/>
    <mergeCell ref="B5:D5"/>
    <mergeCell ref="G5:N5"/>
    <mergeCell ref="M7:N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ignoredErrors>
    <ignoredError sqref="K17:N17 K13:L16 N13:N16 K18:L19 N18:N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재무상태표</vt:lpstr>
      <vt:lpstr>손익계산서</vt:lpstr>
      <vt:lpstr>손익계산서!Print_Titles</vt:lpstr>
      <vt:lpstr>재무상태표!Print_Titles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PC-1307</cp:lastModifiedBy>
  <cp:lastPrinted>2021-05-17T04:57:08Z</cp:lastPrinted>
  <dcterms:created xsi:type="dcterms:W3CDTF">2011-07-11T07:26:36Z</dcterms:created>
  <dcterms:modified xsi:type="dcterms:W3CDTF">2021-05-17T23:32:08Z</dcterms:modified>
</cp:coreProperties>
</file>